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INTRODUCCIÓN" sheetId="1" r:id="rId1"/>
    <sheet name="HOJA A RELLENAR" sheetId="2" r:id="rId2"/>
    <sheet name="HOJA DE TRABAJO" sheetId="3" r:id="rId3"/>
    <sheet name="CALCULO INTERESES" sheetId="4" r:id="rId4"/>
  </sheets>
  <definedNames>
    <definedName name="_xlnm.Print_Area" localSheetId="1">'HOJA A RELLENAR'!$C$3:$H$27</definedName>
    <definedName name="i" localSheetId="2">'HOJA DE TRABAJO'!$C$6</definedName>
    <definedName name="n" localSheetId="2">'HOJA DE TRABAJO'!$C$8</definedName>
    <definedName name="P" localSheetId="2">'HOJA DE TRABAJO'!$G$7</definedName>
    <definedName name="q" localSheetId="2">'HOJA DE TRABAJO'!$C$7</definedName>
    <definedName name="r" localSheetId="2">'HOJA DE TRABAJO'!$D$9</definedName>
    <definedName name="VA" localSheetId="2">'HOJA DE TRABAJO'!$C$5</definedName>
  </definedNames>
  <calcPr fullCalcOnLoad="1"/>
</workbook>
</file>

<file path=xl/sharedStrings.xml><?xml version="1.0" encoding="utf-8"?>
<sst xmlns="http://schemas.openxmlformats.org/spreadsheetml/2006/main" count="79" uniqueCount="67">
  <si>
    <t>Datos del Préstamo</t>
  </si>
  <si>
    <t>Préstamo</t>
  </si>
  <si>
    <t xml:space="preserve"> VA</t>
  </si>
  <si>
    <t>Tipo Anual</t>
  </si>
  <si>
    <t xml:space="preserve"> i</t>
  </si>
  <si>
    <t>Datos Calculados</t>
  </si>
  <si>
    <t>Pagos anuales</t>
  </si>
  <si>
    <t xml:space="preserve"> q</t>
  </si>
  <si>
    <t xml:space="preserve">Primer Pago P1 = </t>
  </si>
  <si>
    <t>Años de Amortiz.</t>
  </si>
  <si>
    <t xml:space="preserve"> n</t>
  </si>
  <si>
    <t xml:space="preserve">Pago Francés d = 0 </t>
  </si>
  <si>
    <t>Incremento Periódico</t>
  </si>
  <si>
    <t>Fecha del primer pago</t>
  </si>
  <si>
    <t>Pago</t>
  </si>
  <si>
    <t>Fecha</t>
  </si>
  <si>
    <t>C.Inicial</t>
  </si>
  <si>
    <t>Intereses</t>
  </si>
  <si>
    <t>C.Amortiz.</t>
  </si>
  <si>
    <t>C.Pendiente</t>
  </si>
  <si>
    <t>Importe préstamo solicitado</t>
  </si>
  <si>
    <t>Tipo de interés aplicable</t>
  </si>
  <si>
    <t>Nº de años de amortización</t>
  </si>
  <si>
    <t>Datos a rellenar</t>
  </si>
  <si>
    <t>Valores</t>
  </si>
  <si>
    <t>Cuadro de amortización</t>
  </si>
  <si>
    <t>Nº del pago mensual</t>
  </si>
  <si>
    <t>Importe préstamo
solicitado</t>
  </si>
  <si>
    <t>Capital pendiente
amortización</t>
  </si>
  <si>
    <t>Importe cuota
mensual: 1 + 2</t>
  </si>
  <si>
    <t>Intereses
(1)</t>
  </si>
  <si>
    <t>Capital amortizado
mensualmente
(2)</t>
  </si>
  <si>
    <t>para un correcto cálculo del coste hipotecario.</t>
  </si>
  <si>
    <t>1.-Mediante este documento excel usted puede conocer el coste de una hipoteca</t>
  </si>
  <si>
    <t>2.-En la hoja titulada "HOJA A RELLENAR" debe cumplimentar los siguientes datos:</t>
  </si>
  <si>
    <t>3.-Por defecto, los pagos anuales están predeterminado en 12.</t>
  </si>
  <si>
    <t>4.-La hoja titulada "HOJA DE TRABAJO" no debe de ser modificada por el usuario</t>
  </si>
  <si>
    <t>5.-El método de amortización es el francés (cuotas constantes).</t>
  </si>
  <si>
    <t>6.- Los resultados que se obtienen son los siguientes:</t>
  </si>
  <si>
    <t>a) Importe cuota mensual</t>
  </si>
  <si>
    <t>b) Intereses correspondientes a la cuota mensual</t>
  </si>
  <si>
    <t>c) Capital amortizado mensualmente</t>
  </si>
  <si>
    <t>d) Importe préstamo solicitado</t>
  </si>
  <si>
    <t>e) Capital pendiente amortización</t>
  </si>
  <si>
    <t>a) Importe préstamo solicitado</t>
  </si>
  <si>
    <t>c) Pagos anuales</t>
  </si>
  <si>
    <t>d) Nº de años de amortización</t>
  </si>
  <si>
    <t>b) Tipo de interés aplicable</t>
  </si>
  <si>
    <t>Diciembre</t>
  </si>
  <si>
    <t>Enero</t>
  </si>
  <si>
    <t>Febrero</t>
  </si>
  <si>
    <t>Marzo</t>
  </si>
  <si>
    <t>IRHC</t>
  </si>
  <si>
    <t>% Interes</t>
  </si>
  <si>
    <t>CUADRO DE AMORTIZACIÓN</t>
  </si>
  <si>
    <t>AMORTIZACIÓN MEDIANTE PAGOS EN PROGRESIÓN GEOMÉTRICA</t>
  </si>
  <si>
    <t>Meses</t>
  </si>
  <si>
    <t>Abril</t>
  </si>
  <si>
    <t>Mayo</t>
  </si>
  <si>
    <t>Junio</t>
  </si>
  <si>
    <t>Si se escritura en:</t>
  </si>
  <si>
    <t>EURIBOR</t>
  </si>
  <si>
    <t>Julio</t>
  </si>
  <si>
    <t>Estos calculos dependerían de cuando sacara el ministerio devivienda el nuevo tipo de interes aplicado a las VPO.</t>
  </si>
  <si>
    <t xml:space="preserve">7.- La hoja titulada CALCULO DE INTERESES muestra varios ejemplos de tipos. </t>
  </si>
  <si>
    <t>Estos tipos dependerian  de cuando se publicara el nuevo tipo. Solo son aproximaciones,</t>
  </si>
  <si>
    <t>el tipo lo marcará el ministerio.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</si>
</sst>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&quot;r = &quot;General"/>
    <numFmt numFmtId="166" formatCode="#,##0;\-#,##0;"/>
    <numFmt numFmtId="167" formatCode="#,##0;\-#,##0.00;"/>
    <numFmt numFmtId="168" formatCode="0.0%"/>
    <numFmt numFmtId="169" formatCode="0.0000"/>
    <numFmt numFmtId="170" formatCode="0.000"/>
    <numFmt numFmtId="171" formatCode="0.00000"/>
    <numFmt numFmtId="172" formatCode="0.000000"/>
    <numFmt numFmtId="173" formatCode="0.0"/>
  </numFmts>
  <fonts count="55">
    <font>
      <sz val="10"/>
      <name val="Arial"/>
      <family val="0"/>
    </font>
    <font>
      <sz val="10"/>
      <name val="MS Sans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Helvetica"/>
      <family val="0"/>
    </font>
    <font>
      <b/>
      <sz val="12"/>
      <color indexed="9"/>
      <name val="Arial"/>
      <family val="2"/>
    </font>
    <font>
      <b/>
      <sz val="10"/>
      <color indexed="9"/>
      <name val="Helvetica"/>
      <family val="0"/>
    </font>
    <font>
      <b/>
      <sz val="10"/>
      <color indexed="9"/>
      <name val="Arial"/>
      <family val="2"/>
    </font>
    <font>
      <b/>
      <i/>
      <sz val="10"/>
      <color indexed="9"/>
      <name val="Helvetica"/>
      <family val="0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Helvetica"/>
      <family val="0"/>
    </font>
    <font>
      <b/>
      <sz val="12"/>
      <color theme="0"/>
      <name val="Arial"/>
      <family val="2"/>
    </font>
    <font>
      <b/>
      <sz val="10"/>
      <color theme="0"/>
      <name val="Helvetica"/>
      <family val="0"/>
    </font>
    <font>
      <b/>
      <sz val="10"/>
      <color theme="0"/>
      <name val="Arial"/>
      <family val="2"/>
    </font>
    <font>
      <b/>
      <i/>
      <sz val="10"/>
      <color theme="0"/>
      <name val="Helvetica"/>
      <family val="0"/>
    </font>
    <font>
      <b/>
      <i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2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165" fontId="3" fillId="0" borderId="0" xfId="51" applyNumberFormat="1" applyFont="1" applyBorder="1" applyAlignment="1">
      <alignment horizontal="left"/>
      <protection/>
    </xf>
    <xf numFmtId="0" fontId="3" fillId="0" borderId="0" xfId="5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4" fontId="2" fillId="0" borderId="0" xfId="51" applyNumberFormat="1" applyFont="1" applyBorder="1">
      <alignment/>
      <protection/>
    </xf>
    <xf numFmtId="10" fontId="2" fillId="0" borderId="0" xfId="53" applyNumberFormat="1" applyFont="1" applyBorder="1" applyAlignment="1">
      <alignment/>
    </xf>
    <xf numFmtId="9" fontId="2" fillId="0" borderId="0" xfId="53" applyFont="1" applyBorder="1" applyAlignment="1">
      <alignment/>
    </xf>
    <xf numFmtId="0" fontId="2" fillId="0" borderId="0" xfId="51" applyFont="1" applyBorder="1" applyAlignment="1">
      <alignment horizontal="center"/>
      <protection/>
    </xf>
    <xf numFmtId="166" fontId="2" fillId="0" borderId="0" xfId="51" applyNumberFormat="1" applyFont="1" applyBorder="1" applyAlignment="1">
      <alignment horizontal="center"/>
      <protection/>
    </xf>
    <xf numFmtId="15" fontId="2" fillId="0" borderId="0" xfId="51" applyNumberFormat="1" applyFont="1" applyBorder="1">
      <alignment/>
      <protection/>
    </xf>
    <xf numFmtId="166" fontId="2" fillId="0" borderId="0" xfId="51" applyNumberFormat="1" applyFont="1" applyBorder="1">
      <alignment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20" xfId="0" applyFill="1" applyBorder="1" applyAlignment="1">
      <alignment/>
    </xf>
    <xf numFmtId="0" fontId="0" fillId="38" borderId="0" xfId="0" applyFill="1" applyAlignment="1">
      <alignment/>
    </xf>
    <xf numFmtId="0" fontId="4" fillId="38" borderId="0" xfId="0" applyFont="1" applyFill="1" applyAlignment="1">
      <alignment/>
    </xf>
    <xf numFmtId="0" fontId="6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6" fillId="40" borderId="0" xfId="0" applyFont="1" applyFill="1" applyBorder="1" applyAlignment="1">
      <alignment/>
    </xf>
    <xf numFmtId="0" fontId="0" fillId="40" borderId="0" xfId="0" applyFont="1" applyFill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3" fontId="0" fillId="0" borderId="0" xfId="46" applyFont="1" applyAlignment="1">
      <alignment/>
    </xf>
    <xf numFmtId="43" fontId="0" fillId="0" borderId="18" xfId="46" applyFont="1" applyBorder="1" applyAlignment="1">
      <alignment/>
    </xf>
    <xf numFmtId="0" fontId="4" fillId="19" borderId="24" xfId="0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/>
    </xf>
    <xf numFmtId="0" fontId="48" fillId="41" borderId="26" xfId="0" applyFont="1" applyFill="1" applyBorder="1" applyAlignment="1">
      <alignment horizontal="center"/>
    </xf>
    <xf numFmtId="0" fontId="48" fillId="41" borderId="27" xfId="0" applyFont="1" applyFill="1" applyBorder="1" applyAlignment="1">
      <alignment horizontal="center"/>
    </xf>
    <xf numFmtId="0" fontId="48" fillId="41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8" fillId="41" borderId="3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166" fontId="2" fillId="0" borderId="32" xfId="51" applyNumberFormat="1" applyFont="1" applyBorder="1" applyAlignment="1">
      <alignment horizontal="center"/>
      <protection/>
    </xf>
    <xf numFmtId="0" fontId="2" fillId="0" borderId="33" xfId="51" applyFont="1" applyBorder="1" applyAlignment="1">
      <alignment horizontal="right"/>
      <protection/>
    </xf>
    <xf numFmtId="0" fontId="2" fillId="0" borderId="34" xfId="51" applyFont="1" applyBorder="1" applyAlignment="1">
      <alignment horizontal="right"/>
      <protection/>
    </xf>
    <xf numFmtId="0" fontId="2" fillId="0" borderId="35" xfId="51" applyFont="1" applyBorder="1" applyAlignment="1">
      <alignment horizontal="right"/>
      <protection/>
    </xf>
    <xf numFmtId="4" fontId="2" fillId="0" borderId="32" xfId="51" applyNumberFormat="1" applyFont="1" applyBorder="1" applyAlignment="1">
      <alignment horizontal="center"/>
      <protection/>
    </xf>
    <xf numFmtId="4" fontId="3" fillId="0" borderId="0" xfId="51" applyNumberFormat="1" applyFont="1" applyFill="1" applyBorder="1" applyAlignment="1">
      <alignment horizontal="center"/>
      <protection/>
    </xf>
    <xf numFmtId="2" fontId="3" fillId="0" borderId="0" xfId="51" applyNumberFormat="1" applyFont="1" applyFill="1" applyBorder="1" applyAlignment="1">
      <alignment horizontal="center"/>
      <protection/>
    </xf>
    <xf numFmtId="4" fontId="2" fillId="0" borderId="0" xfId="51" applyNumberFormat="1" applyFont="1" applyBorder="1" applyAlignment="1">
      <alignment horizontal="center"/>
      <protection/>
    </xf>
    <xf numFmtId="43" fontId="2" fillId="0" borderId="32" xfId="46" applyFont="1" applyBorder="1" applyAlignment="1">
      <alignment horizontal="center"/>
    </xf>
    <xf numFmtId="17" fontId="2" fillId="0" borderId="0" xfId="51" applyNumberFormat="1" applyFont="1" applyBorder="1" applyAlignment="1">
      <alignment horizontal="center"/>
      <protection/>
    </xf>
    <xf numFmtId="9" fontId="2" fillId="0" borderId="0" xfId="53" applyNumberFormat="1" applyFont="1" applyBorder="1" applyAlignment="1">
      <alignment horizontal="center"/>
    </xf>
    <xf numFmtId="15" fontId="2" fillId="0" borderId="32" xfId="51" applyNumberFormat="1" applyFont="1" applyBorder="1" applyAlignment="1">
      <alignment horizontal="right"/>
      <protection/>
    </xf>
    <xf numFmtId="166" fontId="2" fillId="0" borderId="36" xfId="51" applyNumberFormat="1" applyFont="1" applyBorder="1" applyAlignment="1">
      <alignment horizontal="center"/>
      <protection/>
    </xf>
    <xf numFmtId="15" fontId="2" fillId="0" borderId="36" xfId="51" applyNumberFormat="1" applyFont="1" applyBorder="1" applyAlignment="1">
      <alignment horizontal="right"/>
      <protection/>
    </xf>
    <xf numFmtId="4" fontId="2" fillId="0" borderId="36" xfId="51" applyNumberFormat="1" applyFont="1" applyBorder="1" applyAlignment="1">
      <alignment horizontal="center"/>
      <protection/>
    </xf>
    <xf numFmtId="43" fontId="2" fillId="0" borderId="36" xfId="46" applyFont="1" applyBorder="1" applyAlignment="1">
      <alignment horizontal="center"/>
    </xf>
    <xf numFmtId="0" fontId="3" fillId="19" borderId="24" xfId="51" applyFont="1" applyFill="1" applyBorder="1" applyAlignment="1">
      <alignment horizontal="center"/>
      <protection/>
    </xf>
    <xf numFmtId="0" fontId="3" fillId="19" borderId="25" xfId="51" applyFont="1" applyFill="1" applyBorder="1" applyAlignment="1">
      <alignment horizontal="center"/>
      <protection/>
    </xf>
    <xf numFmtId="0" fontId="3" fillId="19" borderId="37" xfId="51" applyFont="1" applyFill="1" applyBorder="1" applyAlignment="1">
      <alignment horizontal="center"/>
      <protection/>
    </xf>
    <xf numFmtId="0" fontId="2" fillId="0" borderId="38" xfId="51" applyFont="1" applyBorder="1">
      <alignment/>
      <protection/>
    </xf>
    <xf numFmtId="0" fontId="2" fillId="0" borderId="39" xfId="51" applyFont="1" applyBorder="1">
      <alignment/>
      <protection/>
    </xf>
    <xf numFmtId="164" fontId="3" fillId="0" borderId="40" xfId="51" applyNumberFormat="1" applyFont="1" applyBorder="1">
      <alignment/>
      <protection/>
    </xf>
    <xf numFmtId="0" fontId="2" fillId="0" borderId="40" xfId="51" applyFont="1" applyBorder="1">
      <alignment/>
      <protection/>
    </xf>
    <xf numFmtId="10" fontId="2" fillId="0" borderId="40" xfId="51" applyNumberFormat="1" applyFont="1" applyBorder="1">
      <alignment/>
      <protection/>
    </xf>
    <xf numFmtId="0" fontId="2" fillId="0" borderId="41" xfId="51" applyFont="1" applyBorder="1">
      <alignment/>
      <protection/>
    </xf>
    <xf numFmtId="0" fontId="2" fillId="0" borderId="42" xfId="51" applyFont="1" applyBorder="1" applyAlignment="1">
      <alignment horizontal="right"/>
      <protection/>
    </xf>
    <xf numFmtId="15" fontId="3" fillId="0" borderId="30" xfId="51" applyNumberFormat="1" applyFont="1" applyBorder="1">
      <alignment/>
      <protection/>
    </xf>
    <xf numFmtId="0" fontId="2" fillId="0" borderId="43" xfId="51" applyFont="1" applyBorder="1" applyAlignment="1">
      <alignment horizontal="right"/>
      <protection/>
    </xf>
    <xf numFmtId="4" fontId="2" fillId="0" borderId="30" xfId="51" applyNumberFormat="1" applyFont="1" applyBorder="1" applyAlignment="1">
      <alignment horizontal="center"/>
      <protection/>
    </xf>
    <xf numFmtId="3" fontId="0" fillId="0" borderId="44" xfId="0" applyNumberFormat="1" applyBorder="1" applyAlignment="1">
      <alignment/>
    </xf>
    <xf numFmtId="0" fontId="2" fillId="0" borderId="45" xfId="51" applyFont="1" applyBorder="1">
      <alignment/>
      <protection/>
    </xf>
    <xf numFmtId="4" fontId="2" fillId="0" borderId="44" xfId="51" applyNumberFormat="1" applyFont="1" applyBorder="1" applyAlignment="1">
      <alignment horizontal="center"/>
      <protection/>
    </xf>
    <xf numFmtId="4" fontId="4" fillId="42" borderId="3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4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170" fontId="0" fillId="0" borderId="10" xfId="0" applyNumberFormat="1" applyBorder="1" applyAlignment="1">
      <alignment/>
    </xf>
    <xf numFmtId="0" fontId="4" fillId="19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9" fillId="41" borderId="46" xfId="51" applyFont="1" applyFill="1" applyBorder="1" applyAlignment="1">
      <alignment horizontal="center"/>
      <protection/>
    </xf>
    <xf numFmtId="0" fontId="50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3" fillId="0" borderId="0" xfId="51" applyFont="1" applyFill="1" applyBorder="1" applyAlignment="1">
      <alignment/>
      <protection/>
    </xf>
    <xf numFmtId="0" fontId="51" fillId="41" borderId="46" xfId="51" applyFont="1" applyFill="1" applyBorder="1" applyAlignment="1">
      <alignment horizontal="center"/>
      <protection/>
    </xf>
    <xf numFmtId="0" fontId="52" fillId="41" borderId="47" xfId="0" applyFont="1" applyFill="1" applyBorder="1" applyAlignment="1">
      <alignment horizontal="center"/>
    </xf>
    <xf numFmtId="0" fontId="52" fillId="41" borderId="48" xfId="0" applyFont="1" applyFill="1" applyBorder="1" applyAlignment="1">
      <alignment horizontal="center"/>
    </xf>
    <xf numFmtId="0" fontId="6" fillId="19" borderId="19" xfId="0" applyFont="1" applyFill="1" applyBorder="1" applyAlignment="1">
      <alignment/>
    </xf>
    <xf numFmtId="0" fontId="6" fillId="19" borderId="14" xfId="0" applyFont="1" applyFill="1" applyBorder="1" applyAlignment="1">
      <alignment/>
    </xf>
    <xf numFmtId="0" fontId="6" fillId="19" borderId="15" xfId="0" applyFont="1" applyFill="1" applyBorder="1" applyAlignment="1">
      <alignment/>
    </xf>
    <xf numFmtId="0" fontId="0" fillId="19" borderId="47" xfId="0" applyFill="1" applyBorder="1" applyAlignment="1">
      <alignment/>
    </xf>
    <xf numFmtId="0" fontId="0" fillId="19" borderId="48" xfId="0" applyFill="1" applyBorder="1" applyAlignment="1">
      <alignment/>
    </xf>
    <xf numFmtId="0" fontId="0" fillId="0" borderId="0" xfId="0" applyFont="1" applyAlignment="1">
      <alignment/>
    </xf>
    <xf numFmtId="0" fontId="0" fillId="19" borderId="49" xfId="0" applyFont="1" applyFill="1" applyBorder="1" applyAlignment="1">
      <alignment horizontal="center"/>
    </xf>
    <xf numFmtId="0" fontId="0" fillId="19" borderId="31" xfId="0" applyFont="1" applyFill="1" applyBorder="1" applyAlignment="1">
      <alignment horizontal="center"/>
    </xf>
    <xf numFmtId="0" fontId="0" fillId="42" borderId="31" xfId="0" applyFont="1" applyFill="1" applyBorder="1" applyAlignment="1">
      <alignment/>
    </xf>
    <xf numFmtId="0" fontId="4" fillId="42" borderId="31" xfId="0" applyFont="1" applyFill="1" applyBorder="1" applyAlignment="1">
      <alignment horizontal="center"/>
    </xf>
    <xf numFmtId="0" fontId="48" fillId="43" borderId="28" xfId="0" applyFont="1" applyFill="1" applyBorder="1" applyAlignment="1">
      <alignment horizontal="center"/>
    </xf>
    <xf numFmtId="0" fontId="4" fillId="42" borderId="46" xfId="0" applyFont="1" applyFill="1" applyBorder="1" applyAlignment="1">
      <alignment horizontal="center"/>
    </xf>
    <xf numFmtId="0" fontId="4" fillId="42" borderId="47" xfId="0" applyFont="1" applyFill="1" applyBorder="1" applyAlignment="1">
      <alignment horizontal="center"/>
    </xf>
    <xf numFmtId="0" fontId="48" fillId="41" borderId="32" xfId="0" applyFont="1" applyFill="1" applyBorder="1" applyAlignment="1">
      <alignment horizontal="center"/>
    </xf>
    <xf numFmtId="0" fontId="4" fillId="19" borderId="50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48" fillId="41" borderId="51" xfId="0" applyFont="1" applyFill="1" applyBorder="1" applyAlignment="1">
      <alignment horizontal="center"/>
    </xf>
    <xf numFmtId="0" fontId="48" fillId="43" borderId="32" xfId="0" applyFont="1" applyFill="1" applyBorder="1" applyAlignment="1">
      <alignment horizontal="center"/>
    </xf>
    <xf numFmtId="0" fontId="0" fillId="0" borderId="34" xfId="0" applyBorder="1" applyAlignment="1">
      <alignment/>
    </xf>
    <xf numFmtId="170" fontId="4" fillId="42" borderId="31" xfId="0" applyNumberFormat="1" applyFont="1" applyFill="1" applyBorder="1" applyAlignment="1">
      <alignment horizontal="center"/>
    </xf>
    <xf numFmtId="170" fontId="4" fillId="42" borderId="48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2" xfId="0" applyBorder="1" applyAlignment="1">
      <alignment/>
    </xf>
    <xf numFmtId="0" fontId="48" fillId="43" borderId="40" xfId="0" applyFont="1" applyFill="1" applyBorder="1" applyAlignment="1">
      <alignment horizontal="center"/>
    </xf>
    <xf numFmtId="0" fontId="48" fillId="43" borderId="51" xfId="0" applyFont="1" applyFill="1" applyBorder="1" applyAlignment="1">
      <alignment horizontal="center"/>
    </xf>
    <xf numFmtId="0" fontId="48" fillId="43" borderId="53" xfId="0" applyFont="1" applyFill="1" applyBorder="1" applyAlignment="1">
      <alignment horizontal="center"/>
    </xf>
    <xf numFmtId="0" fontId="4" fillId="42" borderId="48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48" fillId="41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48" fillId="0" borderId="32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15" borderId="0" xfId="0" applyFill="1" applyAlignment="1">
      <alignment/>
    </xf>
    <xf numFmtId="0" fontId="4" fillId="15" borderId="0" xfId="0" applyFont="1" applyFill="1" applyAlignment="1">
      <alignment/>
    </xf>
    <xf numFmtId="0" fontId="52" fillId="41" borderId="31" xfId="0" applyFont="1" applyFill="1" applyBorder="1" applyAlignment="1">
      <alignment horizontal="center" vertical="center"/>
    </xf>
    <xf numFmtId="0" fontId="52" fillId="41" borderId="31" xfId="0" applyFont="1" applyFill="1" applyBorder="1" applyAlignment="1">
      <alignment horizontal="center" vertical="center" wrapText="1"/>
    </xf>
    <xf numFmtId="0" fontId="52" fillId="41" borderId="59" xfId="0" applyFont="1" applyFill="1" applyBorder="1" applyAlignment="1">
      <alignment horizontal="center" vertical="center" wrapText="1"/>
    </xf>
    <xf numFmtId="0" fontId="52" fillId="41" borderId="60" xfId="0" applyFont="1" applyFill="1" applyBorder="1" applyAlignment="1">
      <alignment horizontal="center" vertical="center" wrapText="1"/>
    </xf>
    <xf numFmtId="0" fontId="52" fillId="41" borderId="61" xfId="0" applyFont="1" applyFill="1" applyBorder="1" applyAlignment="1">
      <alignment horizontal="center" vertical="center" wrapText="1"/>
    </xf>
    <xf numFmtId="0" fontId="52" fillId="41" borderId="46" xfId="0" applyFont="1" applyFill="1" applyBorder="1" applyAlignment="1">
      <alignment horizontal="center"/>
    </xf>
    <xf numFmtId="0" fontId="52" fillId="41" borderId="31" xfId="0" applyFont="1" applyFill="1" applyBorder="1" applyAlignment="1">
      <alignment horizontal="center"/>
    </xf>
    <xf numFmtId="0" fontId="53" fillId="41" borderId="46" xfId="51" applyFont="1" applyFill="1" applyBorder="1" applyAlignment="1">
      <alignment/>
      <protection/>
    </xf>
    <xf numFmtId="0" fontId="54" fillId="41" borderId="47" xfId="0" applyFont="1" applyFill="1" applyBorder="1" applyAlignment="1">
      <alignment/>
    </xf>
    <xf numFmtId="0" fontId="54" fillId="41" borderId="48" xfId="0" applyFont="1" applyFill="1" applyBorder="1" applyAlignment="1">
      <alignment/>
    </xf>
    <xf numFmtId="0" fontId="52" fillId="41" borderId="47" xfId="0" applyFont="1" applyFill="1" applyBorder="1" applyAlignment="1">
      <alignment/>
    </xf>
    <xf numFmtId="0" fontId="52" fillId="41" borderId="48" xfId="0" applyFont="1" applyFill="1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52" fillId="41" borderId="65" xfId="0" applyFont="1" applyFill="1" applyBorder="1" applyAlignment="1">
      <alignment horizontal="center" vertical="center"/>
    </xf>
    <xf numFmtId="17" fontId="0" fillId="0" borderId="66" xfId="0" applyNumberFormat="1" applyFont="1" applyBorder="1" applyAlignment="1">
      <alignment/>
    </xf>
    <xf numFmtId="17" fontId="0" fillId="0" borderId="67" xfId="0" applyNumberFormat="1" applyFont="1" applyBorder="1" applyAlignment="1">
      <alignment/>
    </xf>
    <xf numFmtId="17" fontId="0" fillId="0" borderId="68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mortizaciónTrimestral_Eur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</xdr:row>
      <xdr:rowOff>0</xdr:rowOff>
    </xdr:from>
    <xdr:to>
      <xdr:col>0</xdr:col>
      <xdr:colOff>600075</xdr:colOff>
      <xdr:row>5</xdr:row>
      <xdr:rowOff>9525</xdr:rowOff>
    </xdr:to>
    <xdr:sp>
      <xdr:nvSpPr>
        <xdr:cNvPr id="1" name="1 Flecha abajo"/>
        <xdr:cNvSpPr>
          <a:spLocks/>
        </xdr:cNvSpPr>
      </xdr:nvSpPr>
      <xdr:spPr>
        <a:xfrm>
          <a:off x="428625" y="666750"/>
          <a:ext cx="171450" cy="180975"/>
        </a:xfrm>
        <a:prstGeom prst="downArrow">
          <a:avLst>
            <a:gd name="adj" fmla="val 262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14</xdr:row>
      <xdr:rowOff>0</xdr:rowOff>
    </xdr:from>
    <xdr:to>
      <xdr:col>0</xdr:col>
      <xdr:colOff>600075</xdr:colOff>
      <xdr:row>15</xdr:row>
      <xdr:rowOff>9525</xdr:rowOff>
    </xdr:to>
    <xdr:sp>
      <xdr:nvSpPr>
        <xdr:cNvPr id="2" name="2 Flecha abajo"/>
        <xdr:cNvSpPr>
          <a:spLocks/>
        </xdr:cNvSpPr>
      </xdr:nvSpPr>
      <xdr:spPr>
        <a:xfrm>
          <a:off x="428625" y="2352675"/>
          <a:ext cx="171450" cy="180975"/>
        </a:xfrm>
        <a:prstGeom prst="downArrow">
          <a:avLst>
            <a:gd name="adj" fmla="val 262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E22" sqref="E22"/>
    </sheetView>
  </sheetViews>
  <sheetFormatPr defaultColWidth="11.421875" defaultRowHeight="12.75"/>
  <sheetData>
    <row r="2" spans="1:7" ht="12.75">
      <c r="A2" s="28" t="s">
        <v>33</v>
      </c>
      <c r="B2" s="27"/>
      <c r="C2" s="27"/>
      <c r="D2" s="27"/>
      <c r="E2" s="27"/>
      <c r="F2" s="27"/>
      <c r="G2" s="27"/>
    </row>
    <row r="4" spans="1:7" ht="12.75">
      <c r="A4" s="30" t="s">
        <v>34</v>
      </c>
      <c r="B4" s="30"/>
      <c r="C4" s="30"/>
      <c r="D4" s="30"/>
      <c r="E4" s="30"/>
      <c r="F4" s="30"/>
      <c r="G4" s="29"/>
    </row>
    <row r="6" spans="2:4" ht="12.75">
      <c r="B6" s="40" t="s">
        <v>44</v>
      </c>
      <c r="C6" s="41"/>
      <c r="D6" s="41"/>
    </row>
    <row r="7" spans="2:4" ht="12.75">
      <c r="B7" s="40" t="s">
        <v>47</v>
      </c>
      <c r="C7" s="41"/>
      <c r="D7" s="41"/>
    </row>
    <row r="8" spans="2:4" ht="12.75">
      <c r="B8" s="40" t="s">
        <v>45</v>
      </c>
      <c r="C8" s="41"/>
      <c r="D8" s="41"/>
    </row>
    <row r="9" spans="2:4" ht="12.75">
      <c r="B9" s="40" t="s">
        <v>46</v>
      </c>
      <c r="C9" s="41"/>
      <c r="D9" s="41"/>
    </row>
    <row r="11" spans="1:5" ht="12.75">
      <c r="A11" s="31" t="s">
        <v>35</v>
      </c>
      <c r="B11" s="32"/>
      <c r="C11" s="32"/>
      <c r="D11" s="32"/>
      <c r="E11" s="32"/>
    </row>
    <row r="13" spans="1:7" ht="12.75">
      <c r="A13" s="33" t="s">
        <v>36</v>
      </c>
      <c r="B13" s="34"/>
      <c r="C13" s="34"/>
      <c r="D13" s="34"/>
      <c r="E13" s="34"/>
      <c r="F13" s="34"/>
      <c r="G13" s="34"/>
    </row>
    <row r="14" spans="1:4" ht="12.75">
      <c r="A14" s="33" t="s">
        <v>32</v>
      </c>
      <c r="B14" s="34"/>
      <c r="C14" s="34"/>
      <c r="D14" s="34"/>
    </row>
    <row r="16" spans="1:5" ht="12.75">
      <c r="A16" s="35" t="s">
        <v>37</v>
      </c>
      <c r="B16" s="36"/>
      <c r="C16" s="36"/>
      <c r="D16" s="36"/>
      <c r="E16" s="36"/>
    </row>
    <row r="18" spans="1:5" ht="12.75">
      <c r="A18" s="39" t="s">
        <v>38</v>
      </c>
      <c r="B18" s="39"/>
      <c r="C18" s="39"/>
      <c r="D18" s="39"/>
      <c r="E18" s="38"/>
    </row>
    <row r="20" spans="2:5" ht="12.75">
      <c r="B20" s="42" t="s">
        <v>39</v>
      </c>
      <c r="C20" s="43"/>
      <c r="D20" s="43"/>
      <c r="E20" s="43"/>
    </row>
    <row r="21" spans="2:5" ht="12.75">
      <c r="B21" s="42" t="s">
        <v>40</v>
      </c>
      <c r="C21" s="43"/>
      <c r="D21" s="43"/>
      <c r="E21" s="43"/>
    </row>
    <row r="22" spans="2:5" ht="12.75">
      <c r="B22" s="42" t="s">
        <v>41</v>
      </c>
      <c r="C22" s="43"/>
      <c r="D22" s="43"/>
      <c r="E22" s="43"/>
    </row>
    <row r="23" spans="2:5" ht="12.75">
      <c r="B23" s="42" t="s">
        <v>42</v>
      </c>
      <c r="C23" s="43"/>
      <c r="D23" s="43"/>
      <c r="E23" s="43"/>
    </row>
    <row r="24" spans="2:5" ht="12.75">
      <c r="B24" s="42" t="s">
        <v>43</v>
      </c>
      <c r="C24" s="43"/>
      <c r="D24" s="43"/>
      <c r="E24" s="43"/>
    </row>
    <row r="27" spans="1:8" ht="12.75">
      <c r="A27" s="140" t="s">
        <v>64</v>
      </c>
      <c r="B27" s="140"/>
      <c r="C27" s="140"/>
      <c r="D27" s="140"/>
      <c r="E27" s="140"/>
      <c r="F27" s="140"/>
      <c r="G27" s="140"/>
      <c r="H27" s="140"/>
    </row>
    <row r="28" spans="1:8" ht="12.75">
      <c r="A28" s="140" t="s">
        <v>65</v>
      </c>
      <c r="B28" s="140"/>
      <c r="C28" s="140"/>
      <c r="D28" s="140"/>
      <c r="E28" s="140"/>
      <c r="F28" s="140"/>
      <c r="G28" s="140"/>
      <c r="H28" s="140"/>
    </row>
    <row r="29" spans="1:3" ht="12.75">
      <c r="A29" s="140" t="s">
        <v>66</v>
      </c>
      <c r="B29" s="140"/>
      <c r="C29" s="13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8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5.28125" style="0" customWidth="1"/>
    <col min="2" max="2" width="7.140625" style="0" bestFit="1" customWidth="1"/>
    <col min="3" max="3" width="23.8515625" style="0" bestFit="1" customWidth="1"/>
    <col min="4" max="4" width="14.140625" style="0" bestFit="1" customWidth="1"/>
    <col min="5" max="5" width="14.421875" style="0" bestFit="1" customWidth="1"/>
    <col min="6" max="6" width="14.57421875" style="0" bestFit="1" customWidth="1"/>
    <col min="7" max="7" width="10.421875" style="0" bestFit="1" customWidth="1"/>
    <col min="8" max="8" width="12.8515625" style="0" bestFit="1" customWidth="1"/>
  </cols>
  <sheetData>
    <row r="2" ht="13.5" thickBot="1"/>
    <row r="3" spans="3:4" ht="13.5" thickBot="1">
      <c r="C3" s="146" t="s">
        <v>23</v>
      </c>
      <c r="D3" s="147" t="s">
        <v>24</v>
      </c>
    </row>
    <row r="4" spans="3:4" ht="12.75">
      <c r="C4" s="104" t="s">
        <v>20</v>
      </c>
      <c r="D4" s="48">
        <v>127000</v>
      </c>
    </row>
    <row r="5" spans="3:5" ht="12.75">
      <c r="C5" s="105" t="s">
        <v>21</v>
      </c>
      <c r="D5" s="93">
        <v>5.09</v>
      </c>
      <c r="E5" s="8"/>
    </row>
    <row r="6" spans="3:4" ht="12.75">
      <c r="C6" s="105" t="s">
        <v>6</v>
      </c>
      <c r="D6" s="5">
        <v>12</v>
      </c>
    </row>
    <row r="7" spans="3:4" ht="13.5" thickBot="1">
      <c r="C7" s="106" t="s">
        <v>22</v>
      </c>
      <c r="D7" s="6">
        <v>30</v>
      </c>
    </row>
    <row r="8" ht="12.75">
      <c r="D8" s="37"/>
    </row>
    <row r="9" ht="12.75">
      <c r="E9" s="8"/>
    </row>
    <row r="10" spans="6:11" ht="12.75">
      <c r="F10" s="91"/>
      <c r="G10" s="92"/>
      <c r="H10" s="90"/>
      <c r="I10" s="90"/>
      <c r="J10" s="90"/>
      <c r="K10" s="90"/>
    </row>
    <row r="11" ht="13.5" thickBot="1">
      <c r="J11" s="7"/>
    </row>
    <row r="12" spans="2:8" ht="13.5" thickBot="1">
      <c r="B12" s="94" t="s">
        <v>25</v>
      </c>
      <c r="C12" s="107"/>
      <c r="D12" s="107"/>
      <c r="E12" s="107"/>
      <c r="F12" s="107"/>
      <c r="G12" s="107"/>
      <c r="H12" s="108"/>
    </row>
    <row r="13" spans="2:8" ht="51.75" thickBot="1">
      <c r="B13" s="156" t="s">
        <v>56</v>
      </c>
      <c r="C13" s="141" t="s">
        <v>26</v>
      </c>
      <c r="D13" s="142" t="s">
        <v>29</v>
      </c>
      <c r="E13" s="143" t="s">
        <v>30</v>
      </c>
      <c r="F13" s="144" t="s">
        <v>31</v>
      </c>
      <c r="G13" s="145" t="s">
        <v>27</v>
      </c>
      <c r="H13" s="144" t="s">
        <v>28</v>
      </c>
    </row>
    <row r="14" spans="2:11" ht="12.75">
      <c r="B14" s="157">
        <v>39995</v>
      </c>
      <c r="C14" s="153">
        <v>1</v>
      </c>
      <c r="D14" s="15">
        <f>'HOJA DE TRABAJO'!D15</f>
        <v>688.7660474957422</v>
      </c>
      <c r="E14" s="16">
        <f>'HOJA DE TRABAJO'!E15</f>
        <v>538.6916666666667</v>
      </c>
      <c r="F14" s="17">
        <f>'HOJA DE TRABAJO'!F15</f>
        <v>150.0743808290755</v>
      </c>
      <c r="G14" s="18">
        <f>'HOJA DE TRABAJO'!C15</f>
        <v>127000</v>
      </c>
      <c r="H14" s="17">
        <f>'HOJA DE TRABAJO'!G15</f>
        <v>126849.92561917093</v>
      </c>
      <c r="K14" s="7"/>
    </row>
    <row r="15" spans="2:8" ht="12.75">
      <c r="B15" s="158">
        <v>40026</v>
      </c>
      <c r="C15" s="154">
        <f>C14+1</f>
        <v>2</v>
      </c>
      <c r="D15" s="9">
        <f>'HOJA DE TRABAJO'!D16</f>
        <v>688.7660474957422</v>
      </c>
      <c r="E15" s="10">
        <f>'HOJA DE TRABAJO'!E16</f>
        <v>538.0551011679834</v>
      </c>
      <c r="F15" s="11">
        <f>'HOJA DE TRABAJO'!F16</f>
        <v>150.71094632775885</v>
      </c>
      <c r="G15" s="12">
        <f>'HOJA DE TRABAJO'!C16</f>
        <v>126849.92561917093</v>
      </c>
      <c r="H15" s="11">
        <f>'HOJA DE TRABAJO'!G16</f>
        <v>126699.21467284317</v>
      </c>
    </row>
    <row r="16" spans="2:8" ht="12.75">
      <c r="B16" s="158">
        <v>40057</v>
      </c>
      <c r="C16" s="154">
        <f aca="true" t="shared" si="0" ref="C16:C25">C15+1</f>
        <v>3</v>
      </c>
      <c r="D16" s="9">
        <f>'HOJA DE TRABAJO'!D17</f>
        <v>688.7660474957422</v>
      </c>
      <c r="E16" s="10">
        <f>'HOJA DE TRABAJO'!E17</f>
        <v>537.4158355706431</v>
      </c>
      <c r="F16" s="11">
        <f>'HOJA DE TRABAJO'!F17</f>
        <v>151.35021192509907</v>
      </c>
      <c r="G16" s="12">
        <f>'HOJA DE TRABAJO'!C17</f>
        <v>126699.21467284317</v>
      </c>
      <c r="H16" s="11">
        <f>'HOJA DE TRABAJO'!G17</f>
        <v>126547.86446091806</v>
      </c>
    </row>
    <row r="17" spans="2:8" ht="12.75">
      <c r="B17" s="158">
        <v>40087</v>
      </c>
      <c r="C17" s="154">
        <f t="shared" si="0"/>
        <v>4</v>
      </c>
      <c r="D17" s="9">
        <f>'HOJA DE TRABAJO'!D18</f>
        <v>688.7660474957422</v>
      </c>
      <c r="E17" s="10">
        <f>'HOJA DE TRABAJO'!E18</f>
        <v>536.7738584217275</v>
      </c>
      <c r="F17" s="11">
        <f>'HOJA DE TRABAJO'!F18</f>
        <v>151.99218907401473</v>
      </c>
      <c r="G17" s="12">
        <f>'HOJA DE TRABAJO'!C18</f>
        <v>126547.86446091806</v>
      </c>
      <c r="H17" s="11">
        <f>'HOJA DE TRABAJO'!G18</f>
        <v>126395.87227184405</v>
      </c>
    </row>
    <row r="18" spans="2:8" ht="12.75">
      <c r="B18" s="158">
        <v>40118</v>
      </c>
      <c r="C18" s="154">
        <f t="shared" si="0"/>
        <v>5</v>
      </c>
      <c r="D18" s="9">
        <f>'HOJA DE TRABAJO'!D19</f>
        <v>688.7660474957422</v>
      </c>
      <c r="E18" s="10">
        <f>'HOJA DE TRABAJO'!E19</f>
        <v>536.1291582197385</v>
      </c>
      <c r="F18" s="11">
        <f>'HOJA DE TRABAJO'!F19</f>
        <v>152.63688927600367</v>
      </c>
      <c r="G18" s="12">
        <f>'HOJA DE TRABAJO'!C19</f>
        <v>126395.87227184405</v>
      </c>
      <c r="H18" s="11">
        <f>'HOJA DE TRABAJO'!G19</f>
        <v>126243.23538256805</v>
      </c>
    </row>
    <row r="19" spans="2:8" ht="12.75">
      <c r="B19" s="158">
        <v>40148</v>
      </c>
      <c r="C19" s="154">
        <f t="shared" si="0"/>
        <v>6</v>
      </c>
      <c r="D19" s="9">
        <f>'HOJA DE TRABAJO'!D20</f>
        <v>688.7660474957422</v>
      </c>
      <c r="E19" s="10">
        <f>'HOJA DE TRABAJO'!E20</f>
        <v>535.4817234143928</v>
      </c>
      <c r="F19" s="11">
        <f>'HOJA DE TRABAJO'!F20</f>
        <v>153.28432408134938</v>
      </c>
      <c r="G19" s="12">
        <f>'HOJA DE TRABAJO'!C20</f>
        <v>126243.23538256805</v>
      </c>
      <c r="H19" s="11">
        <f>'HOJA DE TRABAJO'!G20</f>
        <v>126089.9510584867</v>
      </c>
    </row>
    <row r="20" spans="2:8" ht="12.75">
      <c r="B20" s="158">
        <v>40179</v>
      </c>
      <c r="C20" s="154">
        <f t="shared" si="0"/>
        <v>7</v>
      </c>
      <c r="D20" s="9">
        <f>'HOJA DE TRABAJO'!D21</f>
        <v>688.7660474957422</v>
      </c>
      <c r="E20" s="10">
        <f>'HOJA DE TRABAJO'!E21</f>
        <v>534.8315424064144</v>
      </c>
      <c r="F20" s="11">
        <f>'HOJA DE TRABAJO'!F21</f>
        <v>153.93450508932779</v>
      </c>
      <c r="G20" s="12">
        <f>'HOJA DE TRABAJO'!C21</f>
        <v>126089.9510584867</v>
      </c>
      <c r="H20" s="11">
        <f>'HOJA DE TRABAJO'!G21</f>
        <v>125936.01655339736</v>
      </c>
    </row>
    <row r="21" spans="2:8" ht="12.75">
      <c r="B21" s="158">
        <v>40210</v>
      </c>
      <c r="C21" s="154">
        <f t="shared" si="0"/>
        <v>8</v>
      </c>
      <c r="D21" s="9">
        <f>'HOJA DE TRABAJO'!D22</f>
        <v>688.7660474957422</v>
      </c>
      <c r="E21" s="10">
        <f>'HOJA DE TRABAJO'!E22</f>
        <v>534.1786035473272</v>
      </c>
      <c r="F21" s="11">
        <f>'HOJA DE TRABAJO'!F22</f>
        <v>154.58744394841506</v>
      </c>
      <c r="G21" s="12">
        <f>'HOJA DE TRABAJO'!C22</f>
        <v>125936.01655339736</v>
      </c>
      <c r="H21" s="11">
        <f>'HOJA DE TRABAJO'!G22</f>
        <v>125781.42910944895</v>
      </c>
    </row>
    <row r="22" spans="2:8" ht="12.75">
      <c r="B22" s="158">
        <v>40238</v>
      </c>
      <c r="C22" s="154">
        <f t="shared" si="0"/>
        <v>9</v>
      </c>
      <c r="D22" s="9">
        <f>'HOJA DE TRABAJO'!D23</f>
        <v>688.7660474957422</v>
      </c>
      <c r="E22" s="10">
        <f>'HOJA DE TRABAJO'!E23</f>
        <v>533.522895139246</v>
      </c>
      <c r="F22" s="11">
        <f>'HOJA DE TRABAJO'!F23</f>
        <v>155.24315235649624</v>
      </c>
      <c r="G22" s="12">
        <f>'HOJA DE TRABAJO'!C23</f>
        <v>125781.42910944895</v>
      </c>
      <c r="H22" s="11">
        <f>'HOJA DE TRABAJO'!G23</f>
        <v>125626.18595709244</v>
      </c>
    </row>
    <row r="23" spans="2:8" ht="12.75">
      <c r="B23" s="158">
        <v>40269</v>
      </c>
      <c r="C23" s="154">
        <f t="shared" si="0"/>
        <v>10</v>
      </c>
      <c r="D23" s="9">
        <f>'HOJA DE TRABAJO'!D24</f>
        <v>688.7660474957422</v>
      </c>
      <c r="E23" s="10">
        <f>'HOJA DE TRABAJO'!E24</f>
        <v>532.8644054346671</v>
      </c>
      <c r="F23" s="11">
        <f>'HOJA DE TRABAJO'!F24</f>
        <v>155.9016420610751</v>
      </c>
      <c r="G23" s="12">
        <f>'HOJA DE TRABAJO'!C24</f>
        <v>125626.18595709244</v>
      </c>
      <c r="H23" s="11">
        <f>'HOJA DE TRABAJO'!G24</f>
        <v>125470.28431503137</v>
      </c>
    </row>
    <row r="24" spans="2:8" ht="12.75">
      <c r="B24" s="158">
        <v>40299</v>
      </c>
      <c r="C24" s="154">
        <f t="shared" si="0"/>
        <v>11</v>
      </c>
      <c r="D24" s="9">
        <f>'HOJA DE TRABAJO'!D25</f>
        <v>688.7660474957422</v>
      </c>
      <c r="E24" s="10">
        <f>'HOJA DE TRABAJO'!E25</f>
        <v>532.2031226362581</v>
      </c>
      <c r="F24" s="11">
        <f>'HOJA DE TRABAJO'!F25</f>
        <v>156.56292485948416</v>
      </c>
      <c r="G24" s="12">
        <f>'HOJA DE TRABAJO'!C25</f>
        <v>125470.28431503137</v>
      </c>
      <c r="H24" s="11">
        <f>'HOJA DE TRABAJO'!G25</f>
        <v>125313.7213901719</v>
      </c>
    </row>
    <row r="25" spans="2:8" ht="13.5" thickBot="1">
      <c r="B25" s="159">
        <v>40330</v>
      </c>
      <c r="C25" s="155">
        <f t="shared" si="0"/>
        <v>12</v>
      </c>
      <c r="D25" s="44">
        <f>'HOJA DE TRABAJO'!D26</f>
        <v>688.7660474957422</v>
      </c>
      <c r="E25" s="45">
        <f>'HOJA DE TRABAJO'!E26</f>
        <v>531.5390348966458</v>
      </c>
      <c r="F25" s="46">
        <f>'HOJA DE TRABAJO'!F26</f>
        <v>157.22701259909638</v>
      </c>
      <c r="G25" s="14">
        <f>'HOJA DE TRABAJO'!C26</f>
        <v>125313.7213901719</v>
      </c>
      <c r="H25" s="13">
        <f>'HOJA DE TRABAJO'!G26</f>
        <v>125156.4943775728</v>
      </c>
    </row>
    <row r="26" spans="3:8" ht="13.5" thickBot="1">
      <c r="C26" s="8"/>
      <c r="D26" s="89">
        <f>SUM(D14:D25)</f>
        <v>8265.192569948906</v>
      </c>
      <c r="E26" s="89">
        <f>SUM(E14:E25)</f>
        <v>6421.68694752171</v>
      </c>
      <c r="F26" s="89">
        <f>SUM(F14:F25)</f>
        <v>1843.5056224271962</v>
      </c>
      <c r="G26" s="7"/>
      <c r="H26" s="7"/>
    </row>
    <row r="27" spans="3:8" ht="12.75">
      <c r="C27" s="8"/>
      <c r="D27" s="7"/>
      <c r="E27" s="7"/>
      <c r="F27" s="7"/>
      <c r="G27" s="7"/>
      <c r="H27" s="7"/>
    </row>
    <row r="28" spans="5:6" ht="12.75">
      <c r="E28" s="47"/>
      <c r="F28" s="47"/>
    </row>
  </sheetData>
  <sheetProtection/>
  <mergeCells count="1">
    <mergeCell ref="B12:H12"/>
  </mergeCells>
  <printOptions/>
  <pageMargins left="1.15" right="0.75" top="0.73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9"/>
  <sheetViews>
    <sheetView zoomScalePageLayoutView="0" workbookViewId="0" topLeftCell="A1">
      <selection activeCell="E15" sqref="E15"/>
    </sheetView>
  </sheetViews>
  <sheetFormatPr defaultColWidth="12.00390625" defaultRowHeight="12.75"/>
  <cols>
    <col min="1" max="2" width="12.00390625" style="1" customWidth="1"/>
    <col min="3" max="3" width="14.140625" style="1" customWidth="1"/>
    <col min="4" max="6" width="12.8515625" style="1" customWidth="1"/>
    <col min="7" max="7" width="12.00390625" style="23" customWidth="1"/>
    <col min="8" max="16384" width="12.00390625" style="1" customWidth="1"/>
  </cols>
  <sheetData>
    <row r="1" spans="1:7" ht="16.5" thickBot="1">
      <c r="A1" s="97" t="s">
        <v>55</v>
      </c>
      <c r="B1" s="98"/>
      <c r="C1" s="98"/>
      <c r="D1" s="98"/>
      <c r="E1" s="98"/>
      <c r="F1" s="98"/>
      <c r="G1" s="99"/>
    </row>
    <row r="3" ht="13.5" thickBot="1"/>
    <row r="4" spans="1:4" ht="13.5" thickBot="1">
      <c r="A4" s="148" t="s">
        <v>0</v>
      </c>
      <c r="B4" s="149"/>
      <c r="C4" s="150"/>
      <c r="D4" s="19"/>
    </row>
    <row r="5" spans="1:4" ht="13.5" thickBot="1">
      <c r="A5" s="76"/>
      <c r="B5" s="58" t="s">
        <v>1</v>
      </c>
      <c r="C5" s="86">
        <f>'HOJA A RELLENAR'!D4</f>
        <v>127000</v>
      </c>
      <c r="D5" s="2" t="s">
        <v>2</v>
      </c>
    </row>
    <row r="6" spans="1:7" ht="13.5" thickBot="1">
      <c r="A6" s="77"/>
      <c r="B6" s="59" t="s">
        <v>3</v>
      </c>
      <c r="C6" s="78">
        <f>'HOJA A RELLENAR'!D5/100</f>
        <v>0.0509</v>
      </c>
      <c r="D6" s="2" t="s">
        <v>4</v>
      </c>
      <c r="E6" s="148" t="s">
        <v>5</v>
      </c>
      <c r="F6" s="151"/>
      <c r="G6" s="152"/>
    </row>
    <row r="7" spans="1:8" ht="12.75">
      <c r="A7" s="77"/>
      <c r="B7" s="59" t="s">
        <v>6</v>
      </c>
      <c r="C7" s="79">
        <f>'HOJA A RELLENAR'!D6</f>
        <v>12</v>
      </c>
      <c r="D7" s="2" t="s">
        <v>7</v>
      </c>
      <c r="E7" s="87"/>
      <c r="F7" s="60" t="s">
        <v>8</v>
      </c>
      <c r="G7" s="88">
        <f>(VA*(1+(i/q)-r))/(1-((r/(1+(i/q)))^(n*q)))</f>
        <v>688.7660474957422</v>
      </c>
      <c r="H7" s="2"/>
    </row>
    <row r="8" spans="1:7" ht="13.5" thickBot="1">
      <c r="A8" s="77"/>
      <c r="B8" s="59" t="s">
        <v>9</v>
      </c>
      <c r="C8" s="79">
        <f>'HOJA A RELLENAR'!D7</f>
        <v>30</v>
      </c>
      <c r="D8" s="2" t="s">
        <v>10</v>
      </c>
      <c r="E8" s="81"/>
      <c r="F8" s="84" t="s">
        <v>11</v>
      </c>
      <c r="G8" s="85">
        <f>-PMT(i/q,n*q,VA)</f>
        <v>688.7660474957364</v>
      </c>
    </row>
    <row r="9" spans="1:8" ht="12.75">
      <c r="A9" s="77"/>
      <c r="B9" s="59" t="s">
        <v>12</v>
      </c>
      <c r="C9" s="80">
        <v>0</v>
      </c>
      <c r="D9" s="3">
        <f>1+C9</f>
        <v>1</v>
      </c>
      <c r="E9" s="4"/>
      <c r="F9" s="4"/>
      <c r="G9" s="62"/>
      <c r="H9" s="20"/>
    </row>
    <row r="10" spans="1:7" ht="13.5" thickBot="1">
      <c r="A10" s="81"/>
      <c r="B10" s="82" t="s">
        <v>13</v>
      </c>
      <c r="C10" s="83">
        <v>39995</v>
      </c>
      <c r="E10" s="100"/>
      <c r="F10" s="100"/>
      <c r="G10" s="63"/>
    </row>
    <row r="11" spans="5:9" ht="12.75">
      <c r="E11" s="100"/>
      <c r="F11" s="100"/>
      <c r="G11" s="62"/>
      <c r="I11" s="21"/>
    </row>
    <row r="12" spans="8:9" ht="13.5" thickBot="1">
      <c r="H12" s="22"/>
      <c r="I12" s="21"/>
    </row>
    <row r="13" spans="1:7" ht="13.5" thickBot="1">
      <c r="A13" s="101" t="s">
        <v>54</v>
      </c>
      <c r="B13" s="102"/>
      <c r="C13" s="102"/>
      <c r="D13" s="102"/>
      <c r="E13" s="102"/>
      <c r="F13" s="102"/>
      <c r="G13" s="103"/>
    </row>
    <row r="14" spans="1:8" s="23" customFormat="1" ht="13.5" thickBot="1">
      <c r="A14" s="73" t="s">
        <v>14</v>
      </c>
      <c r="B14" s="74" t="s">
        <v>15</v>
      </c>
      <c r="C14" s="74" t="s">
        <v>16</v>
      </c>
      <c r="D14" s="74" t="s">
        <v>14</v>
      </c>
      <c r="E14" s="74" t="s">
        <v>17</v>
      </c>
      <c r="F14" s="74" t="s">
        <v>18</v>
      </c>
      <c r="G14" s="75" t="s">
        <v>19</v>
      </c>
      <c r="H14" s="24"/>
    </row>
    <row r="15" spans="1:9" s="23" customFormat="1" ht="12.75">
      <c r="A15" s="69">
        <f>IF(VA&lt;&gt;0,1,0)</f>
        <v>1</v>
      </c>
      <c r="B15" s="70">
        <f>IF(VA&lt;&gt;0,C10,"")</f>
        <v>39995</v>
      </c>
      <c r="C15" s="71">
        <f>IF(A15&lt;&gt;0,$C$5,0)</f>
        <v>127000</v>
      </c>
      <c r="D15" s="71">
        <f>IF(A15&lt;&gt;0,P,0)</f>
        <v>688.7660474957422</v>
      </c>
      <c r="E15" s="72">
        <f aca="true" t="shared" si="0" ref="E15:E54">C15*i/q</f>
        <v>538.6916666666667</v>
      </c>
      <c r="F15" s="72">
        <f aca="true" t="shared" si="1" ref="F15:F54">IF(A15&lt;&gt;0,D15-E15,0)</f>
        <v>150.0743808290755</v>
      </c>
      <c r="G15" s="71">
        <f aca="true" t="shared" si="2" ref="G15:G54">C15-F15</f>
        <v>126849.92561917093</v>
      </c>
      <c r="H15" s="24"/>
      <c r="I15" s="24"/>
    </row>
    <row r="16" spans="1:7" s="23" customFormat="1" ht="12.75">
      <c r="A16" s="57">
        <f aca="true" t="shared" si="3" ref="A16:A54">IF(AND(A15+1&lt;=n*q,A15&lt;&gt;0),A15+1,0)</f>
        <v>2</v>
      </c>
      <c r="B16" s="68">
        <f aca="true" t="shared" si="4" ref="B16:B54">IF(A16&lt;&gt;0,DATE(YEAR(B15),MONTH(B15)+(12/q),MIN(DAY($B$15),DAY(DATE(YEAR(B15),MONTH(B15)+(12/q)+1,0)))),"")</f>
        <v>40026</v>
      </c>
      <c r="C16" s="61">
        <f aca="true" t="shared" si="5" ref="C16:C54">IF(A16&lt;&gt;0,G15,0)</f>
        <v>126849.92561917093</v>
      </c>
      <c r="D16" s="61">
        <f aca="true" t="shared" si="6" ref="D16:D54">IF(A16&lt;&gt;0,P*r^(A16-1),0)</f>
        <v>688.7660474957422</v>
      </c>
      <c r="E16" s="65">
        <f t="shared" si="0"/>
        <v>538.0551011679834</v>
      </c>
      <c r="F16" s="65">
        <f t="shared" si="1"/>
        <v>150.71094632775885</v>
      </c>
      <c r="G16" s="61">
        <f t="shared" si="2"/>
        <v>126699.21467284317</v>
      </c>
    </row>
    <row r="17" spans="1:7" s="23" customFormat="1" ht="12.75">
      <c r="A17" s="57">
        <f t="shared" si="3"/>
        <v>3</v>
      </c>
      <c r="B17" s="68">
        <f t="shared" si="4"/>
        <v>40057</v>
      </c>
      <c r="C17" s="61">
        <f t="shared" si="5"/>
        <v>126699.21467284317</v>
      </c>
      <c r="D17" s="61">
        <f t="shared" si="6"/>
        <v>688.7660474957422</v>
      </c>
      <c r="E17" s="65">
        <f t="shared" si="0"/>
        <v>537.4158355706431</v>
      </c>
      <c r="F17" s="65">
        <f t="shared" si="1"/>
        <v>151.35021192509907</v>
      </c>
      <c r="G17" s="61">
        <f t="shared" si="2"/>
        <v>126547.86446091806</v>
      </c>
    </row>
    <row r="18" spans="1:7" s="23" customFormat="1" ht="12.75">
      <c r="A18" s="57">
        <f t="shared" si="3"/>
        <v>4</v>
      </c>
      <c r="B18" s="68">
        <f t="shared" si="4"/>
        <v>40087</v>
      </c>
      <c r="C18" s="61">
        <f t="shared" si="5"/>
        <v>126547.86446091806</v>
      </c>
      <c r="D18" s="61">
        <f t="shared" si="6"/>
        <v>688.7660474957422</v>
      </c>
      <c r="E18" s="65">
        <f t="shared" si="0"/>
        <v>536.7738584217275</v>
      </c>
      <c r="F18" s="65">
        <f t="shared" si="1"/>
        <v>151.99218907401473</v>
      </c>
      <c r="G18" s="61">
        <f t="shared" si="2"/>
        <v>126395.87227184405</v>
      </c>
    </row>
    <row r="19" spans="1:9" s="23" customFormat="1" ht="12.75">
      <c r="A19" s="57">
        <f t="shared" si="3"/>
        <v>5</v>
      </c>
      <c r="B19" s="68">
        <f t="shared" si="4"/>
        <v>40118</v>
      </c>
      <c r="C19" s="61">
        <f t="shared" si="5"/>
        <v>126395.87227184405</v>
      </c>
      <c r="D19" s="61">
        <f t="shared" si="6"/>
        <v>688.7660474957422</v>
      </c>
      <c r="E19" s="65">
        <f t="shared" si="0"/>
        <v>536.1291582197385</v>
      </c>
      <c r="F19" s="65">
        <f t="shared" si="1"/>
        <v>152.63688927600367</v>
      </c>
      <c r="G19" s="61">
        <f t="shared" si="2"/>
        <v>126243.23538256805</v>
      </c>
      <c r="I19" s="64"/>
    </row>
    <row r="20" spans="1:7" s="23" customFormat="1" ht="12.75">
      <c r="A20" s="57">
        <f t="shared" si="3"/>
        <v>6</v>
      </c>
      <c r="B20" s="68">
        <f t="shared" si="4"/>
        <v>40148</v>
      </c>
      <c r="C20" s="61">
        <f t="shared" si="5"/>
        <v>126243.23538256805</v>
      </c>
      <c r="D20" s="61">
        <f t="shared" si="6"/>
        <v>688.7660474957422</v>
      </c>
      <c r="E20" s="65">
        <f t="shared" si="0"/>
        <v>535.4817234143928</v>
      </c>
      <c r="F20" s="65">
        <f t="shared" si="1"/>
        <v>153.28432408134938</v>
      </c>
      <c r="G20" s="61">
        <f t="shared" si="2"/>
        <v>126089.9510584867</v>
      </c>
    </row>
    <row r="21" spans="1:7" s="23" customFormat="1" ht="12.75">
      <c r="A21" s="57">
        <f t="shared" si="3"/>
        <v>7</v>
      </c>
      <c r="B21" s="68">
        <f t="shared" si="4"/>
        <v>40179</v>
      </c>
      <c r="C21" s="61">
        <f t="shared" si="5"/>
        <v>126089.9510584867</v>
      </c>
      <c r="D21" s="61">
        <f t="shared" si="6"/>
        <v>688.7660474957422</v>
      </c>
      <c r="E21" s="65">
        <f t="shared" si="0"/>
        <v>534.8315424064144</v>
      </c>
      <c r="F21" s="65">
        <f t="shared" si="1"/>
        <v>153.93450508932779</v>
      </c>
      <c r="G21" s="61">
        <f t="shared" si="2"/>
        <v>125936.01655339736</v>
      </c>
    </row>
    <row r="22" spans="1:7" s="23" customFormat="1" ht="12.75">
      <c r="A22" s="57">
        <f t="shared" si="3"/>
        <v>8</v>
      </c>
      <c r="B22" s="68">
        <f t="shared" si="4"/>
        <v>40210</v>
      </c>
      <c r="C22" s="61">
        <f t="shared" si="5"/>
        <v>125936.01655339736</v>
      </c>
      <c r="D22" s="61">
        <f t="shared" si="6"/>
        <v>688.7660474957422</v>
      </c>
      <c r="E22" s="65">
        <f t="shared" si="0"/>
        <v>534.1786035473272</v>
      </c>
      <c r="F22" s="65">
        <f t="shared" si="1"/>
        <v>154.58744394841506</v>
      </c>
      <c r="G22" s="61">
        <f t="shared" si="2"/>
        <v>125781.42910944895</v>
      </c>
    </row>
    <row r="23" spans="1:10" s="23" customFormat="1" ht="12.75">
      <c r="A23" s="57">
        <f t="shared" si="3"/>
        <v>9</v>
      </c>
      <c r="B23" s="68">
        <f t="shared" si="4"/>
        <v>40238</v>
      </c>
      <c r="C23" s="61">
        <f t="shared" si="5"/>
        <v>125781.42910944895</v>
      </c>
      <c r="D23" s="61">
        <f t="shared" si="6"/>
        <v>688.7660474957422</v>
      </c>
      <c r="E23" s="65">
        <f t="shared" si="0"/>
        <v>533.522895139246</v>
      </c>
      <c r="F23" s="65">
        <f t="shared" si="1"/>
        <v>155.24315235649624</v>
      </c>
      <c r="G23" s="61">
        <f t="shared" si="2"/>
        <v>125626.18595709244</v>
      </c>
      <c r="I23" s="64"/>
      <c r="J23" s="66"/>
    </row>
    <row r="24" spans="1:10" s="23" customFormat="1" ht="12.75">
      <c r="A24" s="57">
        <f t="shared" si="3"/>
        <v>10</v>
      </c>
      <c r="B24" s="68">
        <f t="shared" si="4"/>
        <v>40269</v>
      </c>
      <c r="C24" s="61">
        <f t="shared" si="5"/>
        <v>125626.18595709244</v>
      </c>
      <c r="D24" s="61">
        <f t="shared" si="6"/>
        <v>688.7660474957422</v>
      </c>
      <c r="E24" s="65">
        <f t="shared" si="0"/>
        <v>532.8644054346671</v>
      </c>
      <c r="F24" s="65">
        <f t="shared" si="1"/>
        <v>155.9016420610751</v>
      </c>
      <c r="G24" s="61">
        <f t="shared" si="2"/>
        <v>125470.28431503137</v>
      </c>
      <c r="I24" s="64"/>
      <c r="J24" s="66"/>
    </row>
    <row r="25" spans="1:9" s="23" customFormat="1" ht="12.75">
      <c r="A25" s="57">
        <f t="shared" si="3"/>
        <v>11</v>
      </c>
      <c r="B25" s="68">
        <f t="shared" si="4"/>
        <v>40299</v>
      </c>
      <c r="C25" s="61">
        <f t="shared" si="5"/>
        <v>125470.28431503137</v>
      </c>
      <c r="D25" s="61">
        <f t="shared" si="6"/>
        <v>688.7660474957422</v>
      </c>
      <c r="E25" s="65">
        <f t="shared" si="0"/>
        <v>532.2031226362581</v>
      </c>
      <c r="F25" s="65">
        <f t="shared" si="1"/>
        <v>156.56292485948416</v>
      </c>
      <c r="G25" s="61">
        <f t="shared" si="2"/>
        <v>125313.7213901719</v>
      </c>
      <c r="I25" s="67"/>
    </row>
    <row r="26" spans="1:7" s="23" customFormat="1" ht="12.75">
      <c r="A26" s="57">
        <f t="shared" si="3"/>
        <v>12</v>
      </c>
      <c r="B26" s="68">
        <f t="shared" si="4"/>
        <v>40330</v>
      </c>
      <c r="C26" s="61">
        <f t="shared" si="5"/>
        <v>125313.7213901719</v>
      </c>
      <c r="D26" s="61">
        <f t="shared" si="6"/>
        <v>688.7660474957422</v>
      </c>
      <c r="E26" s="65">
        <f t="shared" si="0"/>
        <v>531.5390348966458</v>
      </c>
      <c r="F26" s="65">
        <f t="shared" si="1"/>
        <v>157.22701259909638</v>
      </c>
      <c r="G26" s="61">
        <f t="shared" si="2"/>
        <v>125156.4943775728</v>
      </c>
    </row>
    <row r="27" spans="1:7" s="23" customFormat="1" ht="12.75">
      <c r="A27" s="57">
        <f t="shared" si="3"/>
        <v>13</v>
      </c>
      <c r="B27" s="68">
        <f t="shared" si="4"/>
        <v>40360</v>
      </c>
      <c r="C27" s="61">
        <f t="shared" si="5"/>
        <v>125156.4943775728</v>
      </c>
      <c r="D27" s="61">
        <f t="shared" si="6"/>
        <v>688.7660474957422</v>
      </c>
      <c r="E27" s="65">
        <f t="shared" si="0"/>
        <v>530.8721303182047</v>
      </c>
      <c r="F27" s="65">
        <f t="shared" si="1"/>
        <v>157.89391717753756</v>
      </c>
      <c r="G27" s="61">
        <f t="shared" si="2"/>
        <v>124998.60046039526</v>
      </c>
    </row>
    <row r="28" spans="1:7" s="23" customFormat="1" ht="12.75">
      <c r="A28" s="57">
        <f t="shared" si="3"/>
        <v>14</v>
      </c>
      <c r="B28" s="68">
        <f t="shared" si="4"/>
        <v>40391</v>
      </c>
      <c r="C28" s="61">
        <f t="shared" si="5"/>
        <v>124998.60046039526</v>
      </c>
      <c r="D28" s="61">
        <f t="shared" si="6"/>
        <v>688.7660474957422</v>
      </c>
      <c r="E28" s="65">
        <f t="shared" si="0"/>
        <v>530.2023969528433</v>
      </c>
      <c r="F28" s="65">
        <f t="shared" si="1"/>
        <v>158.56365054289893</v>
      </c>
      <c r="G28" s="61">
        <f t="shared" si="2"/>
        <v>124840.03680985236</v>
      </c>
    </row>
    <row r="29" spans="1:7" s="23" customFormat="1" ht="12.75">
      <c r="A29" s="57">
        <f t="shared" si="3"/>
        <v>15</v>
      </c>
      <c r="B29" s="68">
        <f t="shared" si="4"/>
        <v>40422</v>
      </c>
      <c r="C29" s="61">
        <f t="shared" si="5"/>
        <v>124840.03680985236</v>
      </c>
      <c r="D29" s="61">
        <f t="shared" si="6"/>
        <v>688.7660474957422</v>
      </c>
      <c r="E29" s="65">
        <f t="shared" si="0"/>
        <v>529.5298228017904</v>
      </c>
      <c r="F29" s="65">
        <f t="shared" si="1"/>
        <v>159.23622469395184</v>
      </c>
      <c r="G29" s="61">
        <f t="shared" si="2"/>
        <v>124680.80058515842</v>
      </c>
    </row>
    <row r="30" spans="1:7" s="23" customFormat="1" ht="12.75">
      <c r="A30" s="57">
        <f t="shared" si="3"/>
        <v>16</v>
      </c>
      <c r="B30" s="68">
        <f t="shared" si="4"/>
        <v>40452</v>
      </c>
      <c r="C30" s="61">
        <f t="shared" si="5"/>
        <v>124680.80058515842</v>
      </c>
      <c r="D30" s="61">
        <f t="shared" si="6"/>
        <v>688.7660474957422</v>
      </c>
      <c r="E30" s="65">
        <f t="shared" si="0"/>
        <v>528.8543958153803</v>
      </c>
      <c r="F30" s="65">
        <f t="shared" si="1"/>
        <v>159.91165168036196</v>
      </c>
      <c r="G30" s="61">
        <f t="shared" si="2"/>
        <v>124520.88893347805</v>
      </c>
    </row>
    <row r="31" spans="1:7" s="23" customFormat="1" ht="12.75">
      <c r="A31" s="57">
        <f t="shared" si="3"/>
        <v>17</v>
      </c>
      <c r="B31" s="68">
        <f t="shared" si="4"/>
        <v>40483</v>
      </c>
      <c r="C31" s="61">
        <f t="shared" si="5"/>
        <v>124520.88893347805</v>
      </c>
      <c r="D31" s="61">
        <f t="shared" si="6"/>
        <v>688.7660474957422</v>
      </c>
      <c r="E31" s="65">
        <f t="shared" si="0"/>
        <v>528.1761038928361</v>
      </c>
      <c r="F31" s="65">
        <f t="shared" si="1"/>
        <v>160.58994360290615</v>
      </c>
      <c r="G31" s="61">
        <f t="shared" si="2"/>
        <v>124360.29898987515</v>
      </c>
    </row>
    <row r="32" spans="1:7" s="23" customFormat="1" ht="12.75">
      <c r="A32" s="57">
        <f t="shared" si="3"/>
        <v>18</v>
      </c>
      <c r="B32" s="68">
        <f t="shared" si="4"/>
        <v>40513</v>
      </c>
      <c r="C32" s="61">
        <f t="shared" si="5"/>
        <v>124360.29898987515</v>
      </c>
      <c r="D32" s="61">
        <f t="shared" si="6"/>
        <v>688.7660474957422</v>
      </c>
      <c r="E32" s="65">
        <f t="shared" si="0"/>
        <v>527.4949348820538</v>
      </c>
      <c r="F32" s="65">
        <f t="shared" si="1"/>
        <v>161.2711126136884</v>
      </c>
      <c r="G32" s="61">
        <f t="shared" si="2"/>
        <v>124199.02787726147</v>
      </c>
    </row>
    <row r="33" spans="1:7" s="23" customFormat="1" ht="12.75">
      <c r="A33" s="57">
        <f t="shared" si="3"/>
        <v>19</v>
      </c>
      <c r="B33" s="68">
        <f t="shared" si="4"/>
        <v>40544</v>
      </c>
      <c r="C33" s="61">
        <f t="shared" si="5"/>
        <v>124199.02787726147</v>
      </c>
      <c r="D33" s="61">
        <f t="shared" si="6"/>
        <v>688.7660474957422</v>
      </c>
      <c r="E33" s="65">
        <f t="shared" si="0"/>
        <v>526.8108765793841</v>
      </c>
      <c r="F33" s="65">
        <f t="shared" si="1"/>
        <v>161.95517091635816</v>
      </c>
      <c r="G33" s="61">
        <f t="shared" si="2"/>
        <v>124037.0727063451</v>
      </c>
    </row>
    <row r="34" spans="1:7" s="23" customFormat="1" ht="12.75">
      <c r="A34" s="57">
        <f t="shared" si="3"/>
        <v>20</v>
      </c>
      <c r="B34" s="68">
        <f t="shared" si="4"/>
        <v>40575</v>
      </c>
      <c r="C34" s="61">
        <f t="shared" si="5"/>
        <v>124037.0727063451</v>
      </c>
      <c r="D34" s="61">
        <f t="shared" si="6"/>
        <v>688.7660474957422</v>
      </c>
      <c r="E34" s="65">
        <f t="shared" si="0"/>
        <v>526.1239167294138</v>
      </c>
      <c r="F34" s="65">
        <f t="shared" si="1"/>
        <v>162.64213076632836</v>
      </c>
      <c r="G34" s="61">
        <f t="shared" si="2"/>
        <v>123874.43057557878</v>
      </c>
    </row>
    <row r="35" spans="1:7" s="23" customFormat="1" ht="12.75">
      <c r="A35" s="57">
        <f t="shared" si="3"/>
        <v>21</v>
      </c>
      <c r="B35" s="68">
        <f t="shared" si="4"/>
        <v>40603</v>
      </c>
      <c r="C35" s="61">
        <f t="shared" si="5"/>
        <v>123874.43057557878</v>
      </c>
      <c r="D35" s="61">
        <f t="shared" si="6"/>
        <v>688.7660474957422</v>
      </c>
      <c r="E35" s="65">
        <f t="shared" si="0"/>
        <v>525.4340430247466</v>
      </c>
      <c r="F35" s="65">
        <f t="shared" si="1"/>
        <v>163.33200447099557</v>
      </c>
      <c r="G35" s="61">
        <f t="shared" si="2"/>
        <v>123711.09857110778</v>
      </c>
    </row>
    <row r="36" spans="1:7" s="23" customFormat="1" ht="12.75">
      <c r="A36" s="57">
        <f t="shared" si="3"/>
        <v>22</v>
      </c>
      <c r="B36" s="68">
        <f t="shared" si="4"/>
        <v>40634</v>
      </c>
      <c r="C36" s="61">
        <f t="shared" si="5"/>
        <v>123711.09857110778</v>
      </c>
      <c r="D36" s="61">
        <f t="shared" si="6"/>
        <v>688.7660474957422</v>
      </c>
      <c r="E36" s="65">
        <f t="shared" si="0"/>
        <v>524.7412431057822</v>
      </c>
      <c r="F36" s="65">
        <f t="shared" si="1"/>
        <v>164.02480438995997</v>
      </c>
      <c r="G36" s="61">
        <f t="shared" si="2"/>
        <v>123547.07376671782</v>
      </c>
    </row>
    <row r="37" spans="1:7" s="23" customFormat="1" ht="12.75">
      <c r="A37" s="57">
        <f t="shared" si="3"/>
        <v>23</v>
      </c>
      <c r="B37" s="68">
        <f t="shared" si="4"/>
        <v>40664</v>
      </c>
      <c r="C37" s="61">
        <f t="shared" si="5"/>
        <v>123547.07376671782</v>
      </c>
      <c r="D37" s="61">
        <f t="shared" si="6"/>
        <v>688.7660474957422</v>
      </c>
      <c r="E37" s="65">
        <f t="shared" si="0"/>
        <v>524.0455045604948</v>
      </c>
      <c r="F37" s="65">
        <f t="shared" si="1"/>
        <v>164.7205429352474</v>
      </c>
      <c r="G37" s="61">
        <f t="shared" si="2"/>
        <v>123382.35322378257</v>
      </c>
    </row>
    <row r="38" spans="1:7" s="23" customFormat="1" ht="12.75">
      <c r="A38" s="57">
        <f t="shared" si="3"/>
        <v>24</v>
      </c>
      <c r="B38" s="68">
        <f t="shared" si="4"/>
        <v>40695</v>
      </c>
      <c r="C38" s="61">
        <f t="shared" si="5"/>
        <v>123382.35322378257</v>
      </c>
      <c r="D38" s="61">
        <f t="shared" si="6"/>
        <v>688.7660474957422</v>
      </c>
      <c r="E38" s="65">
        <f t="shared" si="0"/>
        <v>523.3468149242111</v>
      </c>
      <c r="F38" s="65">
        <f t="shared" si="1"/>
        <v>165.4192325715311</v>
      </c>
      <c r="G38" s="61">
        <f t="shared" si="2"/>
        <v>123216.93399121104</v>
      </c>
    </row>
    <row r="39" spans="1:7" s="23" customFormat="1" ht="12.75">
      <c r="A39" s="57">
        <f t="shared" si="3"/>
        <v>25</v>
      </c>
      <c r="B39" s="68">
        <f t="shared" si="4"/>
        <v>40725</v>
      </c>
      <c r="C39" s="61">
        <f t="shared" si="5"/>
        <v>123216.93399121104</v>
      </c>
      <c r="D39" s="61">
        <f t="shared" si="6"/>
        <v>688.7660474957422</v>
      </c>
      <c r="E39" s="65">
        <f t="shared" si="0"/>
        <v>522.6451616793869</v>
      </c>
      <c r="F39" s="65">
        <f t="shared" si="1"/>
        <v>166.12088581635533</v>
      </c>
      <c r="G39" s="61">
        <f t="shared" si="2"/>
        <v>123050.81310539469</v>
      </c>
    </row>
    <row r="40" spans="1:7" s="23" customFormat="1" ht="12.75">
      <c r="A40" s="57">
        <f t="shared" si="3"/>
        <v>26</v>
      </c>
      <c r="B40" s="68">
        <f t="shared" si="4"/>
        <v>40756</v>
      </c>
      <c r="C40" s="61">
        <f t="shared" si="5"/>
        <v>123050.81310539469</v>
      </c>
      <c r="D40" s="61">
        <f t="shared" si="6"/>
        <v>688.7660474957422</v>
      </c>
      <c r="E40" s="65">
        <f t="shared" si="0"/>
        <v>521.9405322553824</v>
      </c>
      <c r="F40" s="65">
        <f t="shared" si="1"/>
        <v>166.82551524035978</v>
      </c>
      <c r="G40" s="61">
        <f t="shared" si="2"/>
        <v>122883.98759015433</v>
      </c>
    </row>
    <row r="41" spans="1:7" s="23" customFormat="1" ht="12.75">
      <c r="A41" s="57">
        <f t="shared" si="3"/>
        <v>27</v>
      </c>
      <c r="B41" s="68">
        <f t="shared" si="4"/>
        <v>40787</v>
      </c>
      <c r="C41" s="61">
        <f t="shared" si="5"/>
        <v>122883.98759015433</v>
      </c>
      <c r="D41" s="61">
        <f t="shared" si="6"/>
        <v>688.7660474957422</v>
      </c>
      <c r="E41" s="65">
        <f t="shared" si="0"/>
        <v>521.2329140282379</v>
      </c>
      <c r="F41" s="65">
        <f t="shared" si="1"/>
        <v>167.53313346750429</v>
      </c>
      <c r="G41" s="61">
        <f t="shared" si="2"/>
        <v>122716.45445668683</v>
      </c>
    </row>
    <row r="42" spans="1:7" s="23" customFormat="1" ht="12.75">
      <c r="A42" s="57">
        <f t="shared" si="3"/>
        <v>28</v>
      </c>
      <c r="B42" s="68">
        <f t="shared" si="4"/>
        <v>40817</v>
      </c>
      <c r="C42" s="61">
        <f t="shared" si="5"/>
        <v>122716.45445668683</v>
      </c>
      <c r="D42" s="61">
        <f t="shared" si="6"/>
        <v>688.7660474957422</v>
      </c>
      <c r="E42" s="65">
        <f t="shared" si="0"/>
        <v>520.5222943204466</v>
      </c>
      <c r="F42" s="65">
        <f t="shared" si="1"/>
        <v>168.24375317529564</v>
      </c>
      <c r="G42" s="61">
        <f t="shared" si="2"/>
        <v>122548.21070351153</v>
      </c>
    </row>
    <row r="43" spans="1:7" s="23" customFormat="1" ht="12.75">
      <c r="A43" s="57">
        <f t="shared" si="3"/>
        <v>29</v>
      </c>
      <c r="B43" s="68">
        <f t="shared" si="4"/>
        <v>40848</v>
      </c>
      <c r="C43" s="61">
        <f t="shared" si="5"/>
        <v>122548.21070351153</v>
      </c>
      <c r="D43" s="61">
        <f t="shared" si="6"/>
        <v>688.7660474957422</v>
      </c>
      <c r="E43" s="65">
        <f t="shared" si="0"/>
        <v>519.8086604007281</v>
      </c>
      <c r="F43" s="65">
        <f t="shared" si="1"/>
        <v>168.95738709501416</v>
      </c>
      <c r="G43" s="61">
        <f t="shared" si="2"/>
        <v>122379.25331641652</v>
      </c>
    </row>
    <row r="44" spans="1:7" s="23" customFormat="1" ht="12.75">
      <c r="A44" s="57">
        <f t="shared" si="3"/>
        <v>30</v>
      </c>
      <c r="B44" s="68">
        <f t="shared" si="4"/>
        <v>40878</v>
      </c>
      <c r="C44" s="61">
        <f t="shared" si="5"/>
        <v>122379.25331641652</v>
      </c>
      <c r="D44" s="61">
        <f t="shared" si="6"/>
        <v>688.7660474957422</v>
      </c>
      <c r="E44" s="65">
        <f t="shared" si="0"/>
        <v>519.0919994838001</v>
      </c>
      <c r="F44" s="65">
        <f t="shared" si="1"/>
        <v>169.6740480119421</v>
      </c>
      <c r="G44" s="61">
        <f t="shared" si="2"/>
        <v>122209.57926840457</v>
      </c>
    </row>
    <row r="45" spans="1:7" s="23" customFormat="1" ht="12.75">
      <c r="A45" s="57">
        <f t="shared" si="3"/>
        <v>31</v>
      </c>
      <c r="B45" s="68">
        <f t="shared" si="4"/>
        <v>40909</v>
      </c>
      <c r="C45" s="61">
        <f t="shared" si="5"/>
        <v>122209.57926840457</v>
      </c>
      <c r="D45" s="61">
        <f t="shared" si="6"/>
        <v>688.7660474957422</v>
      </c>
      <c r="E45" s="65">
        <f t="shared" si="0"/>
        <v>518.3722987301494</v>
      </c>
      <c r="F45" s="65">
        <f t="shared" si="1"/>
        <v>170.39374876559282</v>
      </c>
      <c r="G45" s="61">
        <f t="shared" si="2"/>
        <v>122039.18551963898</v>
      </c>
    </row>
    <row r="46" spans="1:7" s="23" customFormat="1" ht="12.75">
      <c r="A46" s="57">
        <f t="shared" si="3"/>
        <v>32</v>
      </c>
      <c r="B46" s="68">
        <f t="shared" si="4"/>
        <v>40940</v>
      </c>
      <c r="C46" s="61">
        <f t="shared" si="5"/>
        <v>122039.18551963898</v>
      </c>
      <c r="D46" s="61">
        <f t="shared" si="6"/>
        <v>688.7660474957422</v>
      </c>
      <c r="E46" s="65">
        <f t="shared" si="0"/>
        <v>517.649545245802</v>
      </c>
      <c r="F46" s="65">
        <f t="shared" si="1"/>
        <v>171.11650224994025</v>
      </c>
      <c r="G46" s="61">
        <f t="shared" si="2"/>
        <v>121868.06901738905</v>
      </c>
    </row>
    <row r="47" spans="1:7" s="23" customFormat="1" ht="12.75">
      <c r="A47" s="57">
        <f t="shared" si="3"/>
        <v>33</v>
      </c>
      <c r="B47" s="68">
        <f t="shared" si="4"/>
        <v>40969</v>
      </c>
      <c r="C47" s="61">
        <f t="shared" si="5"/>
        <v>121868.06901738905</v>
      </c>
      <c r="D47" s="61">
        <f t="shared" si="6"/>
        <v>688.7660474957422</v>
      </c>
      <c r="E47" s="65">
        <f t="shared" si="0"/>
        <v>516.9237260820919</v>
      </c>
      <c r="F47" s="65">
        <f t="shared" si="1"/>
        <v>171.84232141365032</v>
      </c>
      <c r="G47" s="61">
        <f t="shared" si="2"/>
        <v>121696.22669597539</v>
      </c>
    </row>
    <row r="48" spans="1:7" s="23" customFormat="1" ht="12.75">
      <c r="A48" s="57">
        <f t="shared" si="3"/>
        <v>34</v>
      </c>
      <c r="B48" s="68">
        <f t="shared" si="4"/>
        <v>41000</v>
      </c>
      <c r="C48" s="61">
        <f t="shared" si="5"/>
        <v>121696.22669597539</v>
      </c>
      <c r="D48" s="61">
        <f t="shared" si="6"/>
        <v>688.7660474957422</v>
      </c>
      <c r="E48" s="65">
        <f t="shared" si="0"/>
        <v>516.194828235429</v>
      </c>
      <c r="F48" s="65">
        <f t="shared" si="1"/>
        <v>172.57121926031323</v>
      </c>
      <c r="G48" s="61">
        <f t="shared" si="2"/>
        <v>121523.65547671508</v>
      </c>
    </row>
    <row r="49" spans="1:7" s="23" customFormat="1" ht="12.75">
      <c r="A49" s="57">
        <f t="shared" si="3"/>
        <v>35</v>
      </c>
      <c r="B49" s="68">
        <f t="shared" si="4"/>
        <v>41030</v>
      </c>
      <c r="C49" s="61">
        <f t="shared" si="5"/>
        <v>121523.65547671508</v>
      </c>
      <c r="D49" s="61">
        <f t="shared" si="6"/>
        <v>688.7660474957422</v>
      </c>
      <c r="E49" s="65">
        <f t="shared" si="0"/>
        <v>515.4628386470664</v>
      </c>
      <c r="F49" s="65">
        <f t="shared" si="1"/>
        <v>173.3032088486758</v>
      </c>
      <c r="G49" s="61">
        <f t="shared" si="2"/>
        <v>121350.3522678664</v>
      </c>
    </row>
    <row r="50" spans="1:7" s="23" customFormat="1" ht="12.75">
      <c r="A50" s="57">
        <f t="shared" si="3"/>
        <v>36</v>
      </c>
      <c r="B50" s="68">
        <f t="shared" si="4"/>
        <v>41061</v>
      </c>
      <c r="C50" s="61">
        <f t="shared" si="5"/>
        <v>121350.3522678664</v>
      </c>
      <c r="D50" s="61">
        <f t="shared" si="6"/>
        <v>688.7660474957422</v>
      </c>
      <c r="E50" s="65">
        <f t="shared" si="0"/>
        <v>514.7277442028667</v>
      </c>
      <c r="F50" s="65">
        <f t="shared" si="1"/>
        <v>174.03830329287553</v>
      </c>
      <c r="G50" s="61">
        <f t="shared" si="2"/>
        <v>121176.31396457352</v>
      </c>
    </row>
    <row r="51" spans="1:7" s="23" customFormat="1" ht="12.75">
      <c r="A51" s="57">
        <f t="shared" si="3"/>
        <v>37</v>
      </c>
      <c r="B51" s="68">
        <f t="shared" si="4"/>
        <v>41091</v>
      </c>
      <c r="C51" s="61">
        <f t="shared" si="5"/>
        <v>121176.31396457352</v>
      </c>
      <c r="D51" s="61">
        <f t="shared" si="6"/>
        <v>688.7660474957422</v>
      </c>
      <c r="E51" s="65">
        <f t="shared" si="0"/>
        <v>513.989531733066</v>
      </c>
      <c r="F51" s="65">
        <f t="shared" si="1"/>
        <v>174.77651576267624</v>
      </c>
      <c r="G51" s="61">
        <f t="shared" si="2"/>
        <v>121001.53744881085</v>
      </c>
    </row>
    <row r="52" spans="1:7" s="23" customFormat="1" ht="12.75">
      <c r="A52" s="57">
        <f t="shared" si="3"/>
        <v>38</v>
      </c>
      <c r="B52" s="68">
        <f t="shared" si="4"/>
        <v>41122</v>
      </c>
      <c r="C52" s="61">
        <f t="shared" si="5"/>
        <v>121001.53744881085</v>
      </c>
      <c r="D52" s="61">
        <f t="shared" si="6"/>
        <v>688.7660474957422</v>
      </c>
      <c r="E52" s="65">
        <f t="shared" si="0"/>
        <v>513.2481880120393</v>
      </c>
      <c r="F52" s="65">
        <f t="shared" si="1"/>
        <v>175.51785948370286</v>
      </c>
      <c r="G52" s="61">
        <f t="shared" si="2"/>
        <v>120826.01958932714</v>
      </c>
    </row>
    <row r="53" spans="1:7" s="23" customFormat="1" ht="12.75">
      <c r="A53" s="57">
        <f t="shared" si="3"/>
        <v>39</v>
      </c>
      <c r="B53" s="68">
        <f t="shared" si="4"/>
        <v>41153</v>
      </c>
      <c r="C53" s="61">
        <f t="shared" si="5"/>
        <v>120826.01958932714</v>
      </c>
      <c r="D53" s="61">
        <f t="shared" si="6"/>
        <v>688.7660474957422</v>
      </c>
      <c r="E53" s="65">
        <f t="shared" si="0"/>
        <v>512.5036997580627</v>
      </c>
      <c r="F53" s="65">
        <f t="shared" si="1"/>
        <v>176.26234773767953</v>
      </c>
      <c r="G53" s="61">
        <f t="shared" si="2"/>
        <v>120649.75724158947</v>
      </c>
    </row>
    <row r="54" spans="1:7" s="23" customFormat="1" ht="12.75">
      <c r="A54" s="57">
        <f t="shared" si="3"/>
        <v>40</v>
      </c>
      <c r="B54" s="68">
        <f t="shared" si="4"/>
        <v>41183</v>
      </c>
      <c r="C54" s="61">
        <f t="shared" si="5"/>
        <v>120649.75724158947</v>
      </c>
      <c r="D54" s="61">
        <f t="shared" si="6"/>
        <v>688.7660474957422</v>
      </c>
      <c r="E54" s="65">
        <f t="shared" si="0"/>
        <v>511.7560536330753</v>
      </c>
      <c r="F54" s="65">
        <f t="shared" si="1"/>
        <v>177.00999386266693</v>
      </c>
      <c r="G54" s="61">
        <f t="shared" si="2"/>
        <v>120472.7472477268</v>
      </c>
    </row>
    <row r="55" spans="1:7" s="23" customFormat="1" ht="12.75">
      <c r="A55" s="57">
        <f aca="true" t="shared" si="7" ref="A55:A64">IF(AND(A54+1&lt;=n*q,A54&lt;&gt;0),A54+1,0)</f>
        <v>41</v>
      </c>
      <c r="B55" s="68">
        <f aca="true" t="shared" si="8" ref="B55:B64">IF(A55&lt;&gt;0,DATE(YEAR(B54),MONTH(B54)+(12/q),MIN(DAY($B$15),DAY(DATE(YEAR(B54),MONTH(B54)+(12/q)+1,0)))),"")</f>
        <v>41214</v>
      </c>
      <c r="C55" s="61">
        <f aca="true" t="shared" si="9" ref="C55:C64">IF(A55&lt;&gt;0,G54,0)</f>
        <v>120472.7472477268</v>
      </c>
      <c r="D55" s="61">
        <f aca="true" t="shared" si="10" ref="D55:D64">IF(A55&lt;&gt;0,P*r^(A55-1),0)</f>
        <v>688.7660474957422</v>
      </c>
      <c r="E55" s="65">
        <f aca="true" t="shared" si="11" ref="E55:E64">C55*i/q</f>
        <v>511.0052362424412</v>
      </c>
      <c r="F55" s="65">
        <f aca="true" t="shared" si="12" ref="F55:F64">IF(A55&lt;&gt;0,D55-E55,0)</f>
        <v>177.76081125330103</v>
      </c>
      <c r="G55" s="61">
        <f aca="true" t="shared" si="13" ref="G55:G64">C55-F55</f>
        <v>120294.9864364735</v>
      </c>
    </row>
    <row r="56" spans="1:7" s="23" customFormat="1" ht="12.75">
      <c r="A56" s="57">
        <f t="shared" si="7"/>
        <v>42</v>
      </c>
      <c r="B56" s="68">
        <f t="shared" si="8"/>
        <v>41244</v>
      </c>
      <c r="C56" s="61">
        <f t="shared" si="9"/>
        <v>120294.9864364735</v>
      </c>
      <c r="D56" s="61">
        <f t="shared" si="10"/>
        <v>688.7660474957422</v>
      </c>
      <c r="E56" s="65">
        <f t="shared" si="11"/>
        <v>510.25123413470845</v>
      </c>
      <c r="F56" s="65">
        <f t="shared" si="12"/>
        <v>178.51481336103376</v>
      </c>
      <c r="G56" s="61">
        <f t="shared" si="13"/>
        <v>120116.47162311246</v>
      </c>
    </row>
    <row r="57" spans="1:7" s="23" customFormat="1" ht="12.75">
      <c r="A57" s="57">
        <f t="shared" si="7"/>
        <v>43</v>
      </c>
      <c r="B57" s="68">
        <f t="shared" si="8"/>
        <v>41275</v>
      </c>
      <c r="C57" s="61">
        <f t="shared" si="9"/>
        <v>120116.47162311246</v>
      </c>
      <c r="D57" s="61">
        <f t="shared" si="10"/>
        <v>688.7660474957422</v>
      </c>
      <c r="E57" s="65">
        <f t="shared" si="11"/>
        <v>509.4940338013687</v>
      </c>
      <c r="F57" s="65">
        <f t="shared" si="12"/>
        <v>179.27201369437353</v>
      </c>
      <c r="G57" s="61">
        <f t="shared" si="13"/>
        <v>119937.1996094181</v>
      </c>
    </row>
    <row r="58" spans="1:7" s="23" customFormat="1" ht="12.75">
      <c r="A58" s="57">
        <f t="shared" si="7"/>
        <v>44</v>
      </c>
      <c r="B58" s="68">
        <f t="shared" si="8"/>
        <v>41306</v>
      </c>
      <c r="C58" s="61">
        <f t="shared" si="9"/>
        <v>119937.1996094181</v>
      </c>
      <c r="D58" s="61">
        <f t="shared" si="10"/>
        <v>688.7660474957422</v>
      </c>
      <c r="E58" s="65">
        <f t="shared" si="11"/>
        <v>508.7336216766151</v>
      </c>
      <c r="F58" s="65">
        <f t="shared" si="12"/>
        <v>180.03242581912713</v>
      </c>
      <c r="G58" s="61">
        <f t="shared" si="13"/>
        <v>119757.16718359897</v>
      </c>
    </row>
    <row r="59" spans="1:7" s="23" customFormat="1" ht="12.75">
      <c r="A59" s="57">
        <f t="shared" si="7"/>
        <v>45</v>
      </c>
      <c r="B59" s="68">
        <f t="shared" si="8"/>
        <v>41334</v>
      </c>
      <c r="C59" s="61">
        <f t="shared" si="9"/>
        <v>119757.16718359897</v>
      </c>
      <c r="D59" s="61">
        <f t="shared" si="10"/>
        <v>688.7660474957422</v>
      </c>
      <c r="E59" s="65">
        <f t="shared" si="11"/>
        <v>507.96998413709895</v>
      </c>
      <c r="F59" s="65">
        <f t="shared" si="12"/>
        <v>180.79606335864327</v>
      </c>
      <c r="G59" s="61">
        <f t="shared" si="13"/>
        <v>119576.37112024032</v>
      </c>
    </row>
    <row r="60" spans="1:7" s="23" customFormat="1" ht="12.75">
      <c r="A60" s="57">
        <f t="shared" si="7"/>
        <v>46</v>
      </c>
      <c r="B60" s="68">
        <f t="shared" si="8"/>
        <v>41365</v>
      </c>
      <c r="C60" s="61">
        <f t="shared" si="9"/>
        <v>119576.37112024032</v>
      </c>
      <c r="D60" s="61">
        <f t="shared" si="10"/>
        <v>688.7660474957422</v>
      </c>
      <c r="E60" s="65">
        <f t="shared" si="11"/>
        <v>507.203107501686</v>
      </c>
      <c r="F60" s="65">
        <f t="shared" si="12"/>
        <v>181.5629399940562</v>
      </c>
      <c r="G60" s="61">
        <f t="shared" si="13"/>
        <v>119394.80818024627</v>
      </c>
    </row>
    <row r="61" spans="1:7" s="23" customFormat="1" ht="12.75">
      <c r="A61" s="57">
        <f t="shared" si="7"/>
        <v>47</v>
      </c>
      <c r="B61" s="68">
        <f t="shared" si="8"/>
        <v>41395</v>
      </c>
      <c r="C61" s="61">
        <f t="shared" si="9"/>
        <v>119394.80818024627</v>
      </c>
      <c r="D61" s="61">
        <f t="shared" si="10"/>
        <v>688.7660474957422</v>
      </c>
      <c r="E61" s="65">
        <f t="shared" si="11"/>
        <v>506.43297803121123</v>
      </c>
      <c r="F61" s="65">
        <f t="shared" si="12"/>
        <v>182.33306946453098</v>
      </c>
      <c r="G61" s="61">
        <f t="shared" si="13"/>
        <v>119212.47511078174</v>
      </c>
    </row>
    <row r="62" spans="1:7" s="23" customFormat="1" ht="12.75">
      <c r="A62" s="57">
        <f t="shared" si="7"/>
        <v>48</v>
      </c>
      <c r="B62" s="68">
        <f t="shared" si="8"/>
        <v>41426</v>
      </c>
      <c r="C62" s="61">
        <f t="shared" si="9"/>
        <v>119212.47511078174</v>
      </c>
      <c r="D62" s="61">
        <f t="shared" si="10"/>
        <v>688.7660474957422</v>
      </c>
      <c r="E62" s="65">
        <f t="shared" si="11"/>
        <v>505.6595819282325</v>
      </c>
      <c r="F62" s="65">
        <f t="shared" si="12"/>
        <v>183.1064655675097</v>
      </c>
      <c r="G62" s="61">
        <f t="shared" si="13"/>
        <v>119029.36864521423</v>
      </c>
    </row>
    <row r="63" spans="1:7" s="23" customFormat="1" ht="12.75">
      <c r="A63" s="57">
        <f t="shared" si="7"/>
        <v>49</v>
      </c>
      <c r="B63" s="68">
        <f t="shared" si="8"/>
        <v>41456</v>
      </c>
      <c r="C63" s="61">
        <f t="shared" si="9"/>
        <v>119029.36864521423</v>
      </c>
      <c r="D63" s="61">
        <f t="shared" si="10"/>
        <v>688.7660474957422</v>
      </c>
      <c r="E63" s="65">
        <f t="shared" si="11"/>
        <v>504.8829053367837</v>
      </c>
      <c r="F63" s="65">
        <f t="shared" si="12"/>
        <v>183.8831421589585</v>
      </c>
      <c r="G63" s="61">
        <f t="shared" si="13"/>
        <v>118845.48550305527</v>
      </c>
    </row>
    <row r="64" spans="1:7" s="23" customFormat="1" ht="12.75">
      <c r="A64" s="57">
        <f t="shared" si="7"/>
        <v>50</v>
      </c>
      <c r="B64" s="68">
        <f t="shared" si="8"/>
        <v>41487</v>
      </c>
      <c r="C64" s="61">
        <f t="shared" si="9"/>
        <v>118845.48550305527</v>
      </c>
      <c r="D64" s="61">
        <f t="shared" si="10"/>
        <v>688.7660474957422</v>
      </c>
      <c r="E64" s="65">
        <f t="shared" si="11"/>
        <v>504.10293434212616</v>
      </c>
      <c r="F64" s="65">
        <f t="shared" si="12"/>
        <v>184.66311315361605</v>
      </c>
      <c r="G64" s="61">
        <f t="shared" si="13"/>
        <v>118660.82238990166</v>
      </c>
    </row>
    <row r="65" spans="1:7" s="23" customFormat="1" ht="12.75">
      <c r="A65" s="57">
        <f aca="true" t="shared" si="14" ref="A65:A72">IF(AND(A64+1&lt;=n*q,A64&lt;&gt;0),A64+1,0)</f>
        <v>51</v>
      </c>
      <c r="B65" s="68">
        <f aca="true" t="shared" si="15" ref="B65:B128">IF(A65&lt;&gt;0,DATE(YEAR(B64),MONTH(B64)+(12/q),MIN(DAY($B$15),DAY(DATE(YEAR(B64),MONTH(B64)+(12/q)+1,0)))),"")</f>
        <v>41518</v>
      </c>
      <c r="C65" s="61">
        <f>IF(A65&lt;&gt;0,G64,0)</f>
        <v>118660.82238990166</v>
      </c>
      <c r="D65" s="61">
        <f aca="true" t="shared" si="16" ref="D65:D128">IF(A65&lt;&gt;0,P*r^(A65-1),0)</f>
        <v>688.7660474957422</v>
      </c>
      <c r="E65" s="65">
        <f aca="true" t="shared" si="17" ref="E65:E128">C65*i/q</f>
        <v>503.3196549704996</v>
      </c>
      <c r="F65" s="65">
        <f>IF(A65&lt;&gt;0,D65-E65,0)</f>
        <v>185.44639252524263</v>
      </c>
      <c r="G65" s="61">
        <f>C65-F65</f>
        <v>118475.37599737641</v>
      </c>
    </row>
    <row r="66" spans="1:7" s="23" customFormat="1" ht="12.75">
      <c r="A66" s="57">
        <f t="shared" si="14"/>
        <v>52</v>
      </c>
      <c r="B66" s="68">
        <f t="shared" si="15"/>
        <v>41548</v>
      </c>
      <c r="C66" s="61">
        <f>IF(A66&lt;&gt;0,G65,0)</f>
        <v>118475.37599737641</v>
      </c>
      <c r="D66" s="61">
        <f t="shared" si="16"/>
        <v>688.7660474957422</v>
      </c>
      <c r="E66" s="65">
        <f t="shared" si="17"/>
        <v>502.53305318887163</v>
      </c>
      <c r="F66" s="65">
        <f>IF(A66&lt;&gt;0,D66-E66,0)</f>
        <v>186.23299430687058</v>
      </c>
      <c r="G66" s="61">
        <f>C66-F66</f>
        <v>118289.14300306953</v>
      </c>
    </row>
    <row r="67" spans="1:7" s="23" customFormat="1" ht="12.75">
      <c r="A67" s="57">
        <f t="shared" si="14"/>
        <v>53</v>
      </c>
      <c r="B67" s="68">
        <f t="shared" si="15"/>
        <v>41579</v>
      </c>
      <c r="C67" s="61">
        <f>IF(A67&lt;&gt;0,G66,0)</f>
        <v>118289.14300306953</v>
      </c>
      <c r="D67" s="61">
        <f t="shared" si="16"/>
        <v>688.7660474957422</v>
      </c>
      <c r="E67" s="65">
        <f t="shared" si="17"/>
        <v>501.7431149046866</v>
      </c>
      <c r="F67" s="65">
        <f>IF(A67&lt;&gt;0,D67-E67,0)</f>
        <v>187.02293259105562</v>
      </c>
      <c r="G67" s="61">
        <f>C67-F67</f>
        <v>118102.12007047847</v>
      </c>
    </row>
    <row r="68" spans="1:7" s="23" customFormat="1" ht="12.75">
      <c r="A68" s="57">
        <f t="shared" si="14"/>
        <v>54</v>
      </c>
      <c r="B68" s="68">
        <f t="shared" si="15"/>
        <v>41609</v>
      </c>
      <c r="C68" s="61">
        <f aca="true" t="shared" si="18" ref="C68:C131">IF(A68&lt;&gt;0,G67,0)</f>
        <v>118102.12007047847</v>
      </c>
      <c r="D68" s="61">
        <f t="shared" si="16"/>
        <v>688.7660474957422</v>
      </c>
      <c r="E68" s="65">
        <f t="shared" si="17"/>
        <v>500.9498259656129</v>
      </c>
      <c r="F68" s="65">
        <f aca="true" t="shared" si="19" ref="F68:F131">IF(A68&lt;&gt;0,D68-E68,0)</f>
        <v>187.81622153012933</v>
      </c>
      <c r="G68" s="61">
        <f aca="true" t="shared" si="20" ref="G68:G131">C68-F68</f>
        <v>117914.30384894834</v>
      </c>
    </row>
    <row r="69" spans="1:7" s="23" customFormat="1" ht="12.75">
      <c r="A69" s="57">
        <f t="shared" si="14"/>
        <v>55</v>
      </c>
      <c r="B69" s="68">
        <f t="shared" si="15"/>
        <v>41640</v>
      </c>
      <c r="C69" s="61">
        <f t="shared" si="18"/>
        <v>117914.30384894834</v>
      </c>
      <c r="D69" s="61">
        <f t="shared" si="16"/>
        <v>688.7660474957422</v>
      </c>
      <c r="E69" s="65">
        <f t="shared" si="17"/>
        <v>500.1531721592892</v>
      </c>
      <c r="F69" s="65">
        <f t="shared" si="19"/>
        <v>188.612875336453</v>
      </c>
      <c r="G69" s="61">
        <f t="shared" si="20"/>
        <v>117725.6909736119</v>
      </c>
    </row>
    <row r="70" spans="1:7" s="23" customFormat="1" ht="12.75">
      <c r="A70" s="57">
        <f t="shared" si="14"/>
        <v>56</v>
      </c>
      <c r="B70" s="68">
        <f t="shared" si="15"/>
        <v>41671</v>
      </c>
      <c r="C70" s="61">
        <f t="shared" si="18"/>
        <v>117725.6909736119</v>
      </c>
      <c r="D70" s="61">
        <f t="shared" si="16"/>
        <v>688.7660474957422</v>
      </c>
      <c r="E70" s="65">
        <f t="shared" si="17"/>
        <v>499.3531392130705</v>
      </c>
      <c r="F70" s="65">
        <f t="shared" si="19"/>
        <v>189.4129082826717</v>
      </c>
      <c r="G70" s="61">
        <f t="shared" si="20"/>
        <v>117536.27806532923</v>
      </c>
    </row>
    <row r="71" spans="1:7" s="23" customFormat="1" ht="12.75">
      <c r="A71" s="57">
        <f t="shared" si="14"/>
        <v>57</v>
      </c>
      <c r="B71" s="68">
        <f t="shared" si="15"/>
        <v>41699</v>
      </c>
      <c r="C71" s="61">
        <f t="shared" si="18"/>
        <v>117536.27806532923</v>
      </c>
      <c r="D71" s="61">
        <f t="shared" si="16"/>
        <v>688.7660474957422</v>
      </c>
      <c r="E71" s="65">
        <f t="shared" si="17"/>
        <v>498.5497127937715</v>
      </c>
      <c r="F71" s="65">
        <f t="shared" si="19"/>
        <v>190.2163347019707</v>
      </c>
      <c r="G71" s="61">
        <f t="shared" si="20"/>
        <v>117346.06173062726</v>
      </c>
    </row>
    <row r="72" spans="1:7" s="23" customFormat="1" ht="12.75">
      <c r="A72" s="57">
        <f t="shared" si="14"/>
        <v>58</v>
      </c>
      <c r="B72" s="68">
        <f t="shared" si="15"/>
        <v>41730</v>
      </c>
      <c r="C72" s="61">
        <f t="shared" si="18"/>
        <v>117346.06173062726</v>
      </c>
      <c r="D72" s="61">
        <f t="shared" si="16"/>
        <v>688.7660474957422</v>
      </c>
      <c r="E72" s="65">
        <f t="shared" si="17"/>
        <v>497.7428785074107</v>
      </c>
      <c r="F72" s="65">
        <f t="shared" si="19"/>
        <v>191.02316898833152</v>
      </c>
      <c r="G72" s="61">
        <f t="shared" si="20"/>
        <v>117155.03856163892</v>
      </c>
    </row>
    <row r="73" spans="1:7" s="23" customFormat="1" ht="12.75">
      <c r="A73" s="57">
        <f aca="true" t="shared" si="21" ref="A73:A136">IF(AND(A72+1&lt;=n*q,A72&lt;&gt;0),A72+1,0)</f>
        <v>59</v>
      </c>
      <c r="B73" s="68">
        <f t="shared" si="15"/>
        <v>41760</v>
      </c>
      <c r="C73" s="61">
        <f t="shared" si="18"/>
        <v>117155.03856163892</v>
      </c>
      <c r="D73" s="61">
        <f t="shared" si="16"/>
        <v>688.7660474957422</v>
      </c>
      <c r="E73" s="65">
        <f t="shared" si="17"/>
        <v>496.93262189895177</v>
      </c>
      <c r="F73" s="65">
        <f t="shared" si="19"/>
        <v>191.83342559679045</v>
      </c>
      <c r="G73" s="61">
        <f t="shared" si="20"/>
        <v>116963.20513604213</v>
      </c>
    </row>
    <row r="74" spans="1:7" s="23" customFormat="1" ht="12.75">
      <c r="A74" s="57">
        <f t="shared" si="21"/>
        <v>60</v>
      </c>
      <c r="B74" s="68">
        <f t="shared" si="15"/>
        <v>41791</v>
      </c>
      <c r="C74" s="61">
        <f t="shared" si="18"/>
        <v>116963.20513604213</v>
      </c>
      <c r="D74" s="61">
        <f t="shared" si="16"/>
        <v>688.7660474957422</v>
      </c>
      <c r="E74" s="65">
        <f t="shared" si="17"/>
        <v>496.1189284520454</v>
      </c>
      <c r="F74" s="65">
        <f t="shared" si="19"/>
        <v>192.64711904369682</v>
      </c>
      <c r="G74" s="61">
        <f t="shared" si="20"/>
        <v>116770.55801699843</v>
      </c>
    </row>
    <row r="75" spans="1:7" s="23" customFormat="1" ht="12.75">
      <c r="A75" s="57">
        <f t="shared" si="21"/>
        <v>61</v>
      </c>
      <c r="B75" s="68">
        <f t="shared" si="15"/>
        <v>41821</v>
      </c>
      <c r="C75" s="61">
        <f t="shared" si="18"/>
        <v>116770.55801699843</v>
      </c>
      <c r="D75" s="61">
        <f t="shared" si="16"/>
        <v>688.7660474957422</v>
      </c>
      <c r="E75" s="65">
        <f t="shared" si="17"/>
        <v>495.30178358876833</v>
      </c>
      <c r="F75" s="65">
        <f t="shared" si="19"/>
        <v>193.46426390697388</v>
      </c>
      <c r="G75" s="61">
        <f t="shared" si="20"/>
        <v>116577.09375309145</v>
      </c>
    </row>
    <row r="76" spans="1:7" s="23" customFormat="1" ht="12.75">
      <c r="A76" s="57">
        <f t="shared" si="21"/>
        <v>62</v>
      </c>
      <c r="B76" s="68">
        <f t="shared" si="15"/>
        <v>41852</v>
      </c>
      <c r="C76" s="61">
        <f t="shared" si="18"/>
        <v>116577.09375309145</v>
      </c>
      <c r="D76" s="61">
        <f t="shared" si="16"/>
        <v>688.7660474957422</v>
      </c>
      <c r="E76" s="65">
        <f t="shared" si="17"/>
        <v>494.48117266936293</v>
      </c>
      <c r="F76" s="65">
        <f t="shared" si="19"/>
        <v>194.28487482637928</v>
      </c>
      <c r="G76" s="61">
        <f t="shared" si="20"/>
        <v>116382.80887826507</v>
      </c>
    </row>
    <row r="77" spans="1:7" s="23" customFormat="1" ht="12.75">
      <c r="A77" s="57">
        <f t="shared" si="21"/>
        <v>63</v>
      </c>
      <c r="B77" s="68">
        <f t="shared" si="15"/>
        <v>41883</v>
      </c>
      <c r="C77" s="61">
        <f t="shared" si="18"/>
        <v>116382.80887826507</v>
      </c>
      <c r="D77" s="61">
        <f t="shared" si="16"/>
        <v>688.7660474957422</v>
      </c>
      <c r="E77" s="65">
        <f t="shared" si="17"/>
        <v>493.6570809919744</v>
      </c>
      <c r="F77" s="65">
        <f t="shared" si="19"/>
        <v>195.10896650376782</v>
      </c>
      <c r="G77" s="61">
        <f t="shared" si="20"/>
        <v>116187.6999117613</v>
      </c>
    </row>
    <row r="78" spans="1:7" s="23" customFormat="1" ht="12.75">
      <c r="A78" s="57">
        <f t="shared" si="21"/>
        <v>64</v>
      </c>
      <c r="B78" s="68">
        <f t="shared" si="15"/>
        <v>41913</v>
      </c>
      <c r="C78" s="61">
        <f t="shared" si="18"/>
        <v>116187.6999117613</v>
      </c>
      <c r="D78" s="61">
        <f t="shared" si="16"/>
        <v>688.7660474957422</v>
      </c>
      <c r="E78" s="65">
        <f t="shared" si="17"/>
        <v>492.8294937923875</v>
      </c>
      <c r="F78" s="65">
        <f t="shared" si="19"/>
        <v>195.93655370335472</v>
      </c>
      <c r="G78" s="61">
        <f t="shared" si="20"/>
        <v>115991.76335805794</v>
      </c>
    </row>
    <row r="79" spans="1:7" s="23" customFormat="1" ht="12.75">
      <c r="A79" s="57">
        <f t="shared" si="21"/>
        <v>65</v>
      </c>
      <c r="B79" s="68">
        <f t="shared" si="15"/>
        <v>41944</v>
      </c>
      <c r="C79" s="61">
        <f t="shared" si="18"/>
        <v>115991.76335805794</v>
      </c>
      <c r="D79" s="61">
        <f t="shared" si="16"/>
        <v>688.7660474957422</v>
      </c>
      <c r="E79" s="65">
        <f t="shared" si="17"/>
        <v>491.99839624376244</v>
      </c>
      <c r="F79" s="65">
        <f t="shared" si="19"/>
        <v>196.76765125197977</v>
      </c>
      <c r="G79" s="61">
        <f t="shared" si="20"/>
        <v>115794.99570680596</v>
      </c>
    </row>
    <row r="80" spans="1:7" s="23" customFormat="1" ht="12.75">
      <c r="A80" s="57">
        <f t="shared" si="21"/>
        <v>66</v>
      </c>
      <c r="B80" s="68">
        <f t="shared" si="15"/>
        <v>41974</v>
      </c>
      <c r="C80" s="61">
        <f t="shared" si="18"/>
        <v>115794.99570680596</v>
      </c>
      <c r="D80" s="61">
        <f t="shared" si="16"/>
        <v>688.7660474957422</v>
      </c>
      <c r="E80" s="65">
        <f t="shared" si="17"/>
        <v>491.1637734563686</v>
      </c>
      <c r="F80" s="65">
        <f t="shared" si="19"/>
        <v>197.60227403937364</v>
      </c>
      <c r="G80" s="61">
        <f t="shared" si="20"/>
        <v>115597.39343276659</v>
      </c>
    </row>
    <row r="81" spans="1:7" s="23" customFormat="1" ht="12.75">
      <c r="A81" s="57">
        <f t="shared" si="21"/>
        <v>67</v>
      </c>
      <c r="B81" s="68">
        <f t="shared" si="15"/>
        <v>42005</v>
      </c>
      <c r="C81" s="61">
        <f t="shared" si="18"/>
        <v>115597.39343276659</v>
      </c>
      <c r="D81" s="61">
        <f t="shared" si="16"/>
        <v>688.7660474957422</v>
      </c>
      <c r="E81" s="65">
        <f t="shared" si="17"/>
        <v>490.3256104773183</v>
      </c>
      <c r="F81" s="65">
        <f t="shared" si="19"/>
        <v>198.4404370184239</v>
      </c>
      <c r="G81" s="61">
        <f t="shared" si="20"/>
        <v>115398.95299574817</v>
      </c>
    </row>
    <row r="82" spans="1:7" s="23" customFormat="1" ht="12.75">
      <c r="A82" s="57">
        <f t="shared" si="21"/>
        <v>68</v>
      </c>
      <c r="B82" s="68">
        <f t="shared" si="15"/>
        <v>42036</v>
      </c>
      <c r="C82" s="61">
        <f t="shared" si="18"/>
        <v>115398.95299574817</v>
      </c>
      <c r="D82" s="61">
        <f t="shared" si="16"/>
        <v>688.7660474957422</v>
      </c>
      <c r="E82" s="65">
        <f t="shared" si="17"/>
        <v>489.48389229029846</v>
      </c>
      <c r="F82" s="65">
        <f t="shared" si="19"/>
        <v>199.28215520544376</v>
      </c>
      <c r="G82" s="61">
        <f t="shared" si="20"/>
        <v>115199.67084054273</v>
      </c>
    </row>
    <row r="83" spans="1:7" s="23" customFormat="1" ht="12.75">
      <c r="A83" s="57">
        <f t="shared" si="21"/>
        <v>69</v>
      </c>
      <c r="B83" s="68">
        <f t="shared" si="15"/>
        <v>42064</v>
      </c>
      <c r="C83" s="61">
        <f t="shared" si="18"/>
        <v>115199.67084054273</v>
      </c>
      <c r="D83" s="61">
        <f t="shared" si="16"/>
        <v>688.7660474957422</v>
      </c>
      <c r="E83" s="65">
        <f t="shared" si="17"/>
        <v>488.6386038153021</v>
      </c>
      <c r="F83" s="65">
        <f t="shared" si="19"/>
        <v>200.12744368044014</v>
      </c>
      <c r="G83" s="61">
        <f t="shared" si="20"/>
        <v>114999.5433968623</v>
      </c>
    </row>
    <row r="84" spans="1:7" s="23" customFormat="1" ht="12.75">
      <c r="A84" s="57">
        <f t="shared" si="21"/>
        <v>70</v>
      </c>
      <c r="B84" s="68">
        <f t="shared" si="15"/>
        <v>42095</v>
      </c>
      <c r="C84" s="61">
        <f t="shared" si="18"/>
        <v>114999.5433968623</v>
      </c>
      <c r="D84" s="61">
        <f t="shared" si="16"/>
        <v>688.7660474957422</v>
      </c>
      <c r="E84" s="65">
        <f t="shared" si="17"/>
        <v>487.78972990835763</v>
      </c>
      <c r="F84" s="65">
        <f t="shared" si="19"/>
        <v>200.97631758738459</v>
      </c>
      <c r="G84" s="61">
        <f t="shared" si="20"/>
        <v>114798.56707927492</v>
      </c>
    </row>
    <row r="85" spans="1:7" s="23" customFormat="1" ht="12.75">
      <c r="A85" s="57">
        <f t="shared" si="21"/>
        <v>71</v>
      </c>
      <c r="B85" s="68">
        <f t="shared" si="15"/>
        <v>42125</v>
      </c>
      <c r="C85" s="61">
        <f t="shared" si="18"/>
        <v>114798.56707927492</v>
      </c>
      <c r="D85" s="61">
        <f t="shared" si="16"/>
        <v>688.7660474957422</v>
      </c>
      <c r="E85" s="65">
        <f t="shared" si="17"/>
        <v>486.93725536125777</v>
      </c>
      <c r="F85" s="65">
        <f t="shared" si="19"/>
        <v>201.82879213448444</v>
      </c>
      <c r="G85" s="61">
        <f t="shared" si="20"/>
        <v>114596.73828714043</v>
      </c>
    </row>
    <row r="86" spans="1:7" s="23" customFormat="1" ht="12.75">
      <c r="A86" s="57">
        <f t="shared" si="21"/>
        <v>72</v>
      </c>
      <c r="B86" s="68">
        <f t="shared" si="15"/>
        <v>42156</v>
      </c>
      <c r="C86" s="61">
        <f t="shared" si="18"/>
        <v>114596.73828714043</v>
      </c>
      <c r="D86" s="61">
        <f t="shared" si="16"/>
        <v>688.7660474957422</v>
      </c>
      <c r="E86" s="65">
        <f t="shared" si="17"/>
        <v>486.0811649012873</v>
      </c>
      <c r="F86" s="65">
        <f t="shared" si="19"/>
        <v>202.6848825944549</v>
      </c>
      <c r="G86" s="61">
        <f t="shared" si="20"/>
        <v>114394.05340454596</v>
      </c>
    </row>
    <row r="87" spans="1:7" s="23" customFormat="1" ht="12.75">
      <c r="A87" s="57">
        <f t="shared" si="21"/>
        <v>73</v>
      </c>
      <c r="B87" s="68">
        <f t="shared" si="15"/>
        <v>42186</v>
      </c>
      <c r="C87" s="61">
        <f t="shared" si="18"/>
        <v>114394.05340454596</v>
      </c>
      <c r="D87" s="61">
        <f t="shared" si="16"/>
        <v>688.7660474957422</v>
      </c>
      <c r="E87" s="65">
        <f t="shared" si="17"/>
        <v>485.2214431909492</v>
      </c>
      <c r="F87" s="65">
        <f t="shared" si="19"/>
        <v>203.54460430479304</v>
      </c>
      <c r="G87" s="61">
        <f t="shared" si="20"/>
        <v>114190.50880024116</v>
      </c>
    </row>
    <row r="88" spans="1:7" s="23" customFormat="1" ht="12.75">
      <c r="A88" s="57">
        <f t="shared" si="21"/>
        <v>74</v>
      </c>
      <c r="B88" s="68">
        <f t="shared" si="15"/>
        <v>42217</v>
      </c>
      <c r="C88" s="61">
        <f t="shared" si="18"/>
        <v>114190.50880024116</v>
      </c>
      <c r="D88" s="61">
        <f t="shared" si="16"/>
        <v>688.7660474957422</v>
      </c>
      <c r="E88" s="65">
        <f t="shared" si="17"/>
        <v>484.35807482768956</v>
      </c>
      <c r="F88" s="65">
        <f t="shared" si="19"/>
        <v>204.40797266805265</v>
      </c>
      <c r="G88" s="61">
        <f t="shared" si="20"/>
        <v>113986.10082757311</v>
      </c>
    </row>
    <row r="89" spans="1:7" s="23" customFormat="1" ht="12.75">
      <c r="A89" s="57">
        <f t="shared" si="21"/>
        <v>75</v>
      </c>
      <c r="B89" s="68">
        <f t="shared" si="15"/>
        <v>42248</v>
      </c>
      <c r="C89" s="61">
        <f t="shared" si="18"/>
        <v>113986.10082757311</v>
      </c>
      <c r="D89" s="61">
        <f t="shared" si="16"/>
        <v>688.7660474957422</v>
      </c>
      <c r="E89" s="65">
        <f t="shared" si="17"/>
        <v>483.49104434362266</v>
      </c>
      <c r="F89" s="65">
        <f t="shared" si="19"/>
        <v>205.27500315211955</v>
      </c>
      <c r="G89" s="61">
        <f t="shared" si="20"/>
        <v>113780.825824421</v>
      </c>
    </row>
    <row r="90" spans="1:7" s="23" customFormat="1" ht="12.75">
      <c r="A90" s="57">
        <f t="shared" si="21"/>
        <v>76</v>
      </c>
      <c r="B90" s="68">
        <f t="shared" si="15"/>
        <v>42278</v>
      </c>
      <c r="C90" s="61">
        <f t="shared" si="18"/>
        <v>113780.825824421</v>
      </c>
      <c r="D90" s="61">
        <f t="shared" si="16"/>
        <v>688.7660474957422</v>
      </c>
      <c r="E90" s="65">
        <f t="shared" si="17"/>
        <v>482.62033620525244</v>
      </c>
      <c r="F90" s="65">
        <f t="shared" si="19"/>
        <v>206.14571129048977</v>
      </c>
      <c r="G90" s="61">
        <f t="shared" si="20"/>
        <v>113574.68011313051</v>
      </c>
    </row>
    <row r="91" spans="1:7" s="23" customFormat="1" ht="12.75">
      <c r="A91" s="57">
        <f t="shared" si="21"/>
        <v>77</v>
      </c>
      <c r="B91" s="68">
        <f t="shared" si="15"/>
        <v>42309</v>
      </c>
      <c r="C91" s="61">
        <f t="shared" si="18"/>
        <v>113574.68011313051</v>
      </c>
      <c r="D91" s="61">
        <f t="shared" si="16"/>
        <v>688.7660474957422</v>
      </c>
      <c r="E91" s="65">
        <f t="shared" si="17"/>
        <v>481.7459348131952</v>
      </c>
      <c r="F91" s="65">
        <f t="shared" si="19"/>
        <v>207.020112682547</v>
      </c>
      <c r="G91" s="61">
        <f t="shared" si="20"/>
        <v>113367.66000044797</v>
      </c>
    </row>
    <row r="92" spans="1:7" s="23" customFormat="1" ht="12.75">
      <c r="A92" s="57">
        <f t="shared" si="21"/>
        <v>78</v>
      </c>
      <c r="B92" s="68">
        <f t="shared" si="15"/>
        <v>42339</v>
      </c>
      <c r="C92" s="61">
        <f t="shared" si="18"/>
        <v>113367.66000044797</v>
      </c>
      <c r="D92" s="61">
        <f t="shared" si="16"/>
        <v>688.7660474957422</v>
      </c>
      <c r="E92" s="65">
        <f t="shared" si="17"/>
        <v>480.8678245019002</v>
      </c>
      <c r="F92" s="65">
        <f t="shared" si="19"/>
        <v>207.898222993842</v>
      </c>
      <c r="G92" s="61">
        <f t="shared" si="20"/>
        <v>113159.76177745413</v>
      </c>
    </row>
    <row r="93" spans="1:7" s="23" customFormat="1" ht="12.75">
      <c r="A93" s="57">
        <f t="shared" si="21"/>
        <v>79</v>
      </c>
      <c r="B93" s="68">
        <f t="shared" si="15"/>
        <v>42370</v>
      </c>
      <c r="C93" s="61">
        <f t="shared" si="18"/>
        <v>113159.76177745413</v>
      </c>
      <c r="D93" s="61">
        <f t="shared" si="16"/>
        <v>688.7660474957422</v>
      </c>
      <c r="E93" s="65">
        <f t="shared" si="17"/>
        <v>479.98598953936795</v>
      </c>
      <c r="F93" s="65">
        <f t="shared" si="19"/>
        <v>208.78005795637426</v>
      </c>
      <c r="G93" s="61">
        <f t="shared" si="20"/>
        <v>112950.98171949775</v>
      </c>
    </row>
    <row r="94" spans="1:7" s="23" customFormat="1" ht="12.75">
      <c r="A94" s="57">
        <f t="shared" si="21"/>
        <v>80</v>
      </c>
      <c r="B94" s="68">
        <f t="shared" si="15"/>
        <v>42401</v>
      </c>
      <c r="C94" s="61">
        <f t="shared" si="18"/>
        <v>112950.98171949775</v>
      </c>
      <c r="D94" s="61">
        <f t="shared" si="16"/>
        <v>688.7660474957422</v>
      </c>
      <c r="E94" s="65">
        <f t="shared" si="17"/>
        <v>479.1004141268697</v>
      </c>
      <c r="F94" s="65">
        <f t="shared" si="19"/>
        <v>209.66563336887253</v>
      </c>
      <c r="G94" s="61">
        <f t="shared" si="20"/>
        <v>112741.31608612888</v>
      </c>
    </row>
    <row r="95" spans="1:7" s="23" customFormat="1" ht="12.75">
      <c r="A95" s="57">
        <f t="shared" si="21"/>
        <v>81</v>
      </c>
      <c r="B95" s="68">
        <f t="shared" si="15"/>
        <v>42430</v>
      </c>
      <c r="C95" s="61">
        <f t="shared" si="18"/>
        <v>112741.31608612888</v>
      </c>
      <c r="D95" s="61">
        <f t="shared" si="16"/>
        <v>688.7660474957422</v>
      </c>
      <c r="E95" s="65">
        <f t="shared" si="17"/>
        <v>478.21108239866334</v>
      </c>
      <c r="F95" s="65">
        <f t="shared" si="19"/>
        <v>210.55496509707888</v>
      </c>
      <c r="G95" s="61">
        <f t="shared" si="20"/>
        <v>112530.7611210318</v>
      </c>
    </row>
    <row r="96" spans="1:7" s="23" customFormat="1" ht="12.75">
      <c r="A96" s="57">
        <f t="shared" si="21"/>
        <v>82</v>
      </c>
      <c r="B96" s="68">
        <f t="shared" si="15"/>
        <v>42461</v>
      </c>
      <c r="C96" s="61">
        <f t="shared" si="18"/>
        <v>112530.7611210318</v>
      </c>
      <c r="D96" s="61">
        <f t="shared" si="16"/>
        <v>688.7660474957422</v>
      </c>
      <c r="E96" s="65">
        <f t="shared" si="17"/>
        <v>477.31797842170994</v>
      </c>
      <c r="F96" s="65">
        <f t="shared" si="19"/>
        <v>211.44806907403228</v>
      </c>
      <c r="G96" s="61">
        <f t="shared" si="20"/>
        <v>112319.31305195777</v>
      </c>
    </row>
    <row r="97" spans="1:7" s="23" customFormat="1" ht="12.75">
      <c r="A97" s="57">
        <f t="shared" si="21"/>
        <v>83</v>
      </c>
      <c r="B97" s="68">
        <f t="shared" si="15"/>
        <v>42491</v>
      </c>
      <c r="C97" s="61">
        <f t="shared" si="18"/>
        <v>112319.31305195777</v>
      </c>
      <c r="D97" s="61">
        <f t="shared" si="16"/>
        <v>688.7660474957422</v>
      </c>
      <c r="E97" s="65">
        <f t="shared" si="17"/>
        <v>476.42108619538755</v>
      </c>
      <c r="F97" s="65">
        <f t="shared" si="19"/>
        <v>212.34496130035467</v>
      </c>
      <c r="G97" s="61">
        <f t="shared" si="20"/>
        <v>112106.9680906574</v>
      </c>
    </row>
    <row r="98" spans="1:7" s="23" customFormat="1" ht="12.75">
      <c r="A98" s="57">
        <f t="shared" si="21"/>
        <v>84</v>
      </c>
      <c r="B98" s="68">
        <f t="shared" si="15"/>
        <v>42522</v>
      </c>
      <c r="C98" s="61">
        <f t="shared" si="18"/>
        <v>112106.9680906574</v>
      </c>
      <c r="D98" s="61">
        <f t="shared" si="16"/>
        <v>688.7660474957422</v>
      </c>
      <c r="E98" s="65">
        <f t="shared" si="17"/>
        <v>475.5203896512052</v>
      </c>
      <c r="F98" s="65">
        <f t="shared" si="19"/>
        <v>213.245657844537</v>
      </c>
      <c r="G98" s="61">
        <f t="shared" si="20"/>
        <v>111893.72243281287</v>
      </c>
    </row>
    <row r="99" spans="1:7" s="23" customFormat="1" ht="12.75">
      <c r="A99" s="57">
        <f t="shared" si="21"/>
        <v>85</v>
      </c>
      <c r="B99" s="68">
        <f t="shared" si="15"/>
        <v>42552</v>
      </c>
      <c r="C99" s="61">
        <f t="shared" si="18"/>
        <v>111893.72243281287</v>
      </c>
      <c r="D99" s="61">
        <f t="shared" si="16"/>
        <v>688.7660474957422</v>
      </c>
      <c r="E99" s="65">
        <f t="shared" si="17"/>
        <v>474.61587265251455</v>
      </c>
      <c r="F99" s="65">
        <f t="shared" si="19"/>
        <v>214.15017484322766</v>
      </c>
      <c r="G99" s="61">
        <f t="shared" si="20"/>
        <v>111679.57225796963</v>
      </c>
    </row>
    <row r="100" spans="1:7" s="23" customFormat="1" ht="12.75">
      <c r="A100" s="57">
        <f t="shared" si="21"/>
        <v>86</v>
      </c>
      <c r="B100" s="68">
        <f t="shared" si="15"/>
        <v>42583</v>
      </c>
      <c r="C100" s="61">
        <f t="shared" si="18"/>
        <v>111679.57225796963</v>
      </c>
      <c r="D100" s="61">
        <f t="shared" si="16"/>
        <v>688.7660474957422</v>
      </c>
      <c r="E100" s="65">
        <f t="shared" si="17"/>
        <v>473.7075189942212</v>
      </c>
      <c r="F100" s="65">
        <f t="shared" si="19"/>
        <v>215.05852850152104</v>
      </c>
      <c r="G100" s="61">
        <f t="shared" si="20"/>
        <v>111464.5137294681</v>
      </c>
    </row>
    <row r="101" spans="1:7" s="23" customFormat="1" ht="12.75">
      <c r="A101" s="57">
        <f t="shared" si="21"/>
        <v>87</v>
      </c>
      <c r="B101" s="68">
        <f t="shared" si="15"/>
        <v>42614</v>
      </c>
      <c r="C101" s="61">
        <f t="shared" si="18"/>
        <v>111464.5137294681</v>
      </c>
      <c r="D101" s="61">
        <f t="shared" si="16"/>
        <v>688.7660474957422</v>
      </c>
      <c r="E101" s="65">
        <f t="shared" si="17"/>
        <v>472.7953124024939</v>
      </c>
      <c r="F101" s="65">
        <f t="shared" si="19"/>
        <v>215.97073509324832</v>
      </c>
      <c r="G101" s="61">
        <f t="shared" si="20"/>
        <v>111248.54299437486</v>
      </c>
    </row>
    <row r="102" spans="1:7" s="23" customFormat="1" ht="12.75">
      <c r="A102" s="57">
        <f t="shared" si="21"/>
        <v>88</v>
      </c>
      <c r="B102" s="68">
        <f t="shared" si="15"/>
        <v>42644</v>
      </c>
      <c r="C102" s="61">
        <f t="shared" si="18"/>
        <v>111248.54299437486</v>
      </c>
      <c r="D102" s="61">
        <f t="shared" si="16"/>
        <v>688.7660474957422</v>
      </c>
      <c r="E102" s="65">
        <f t="shared" si="17"/>
        <v>471.87923653447336</v>
      </c>
      <c r="F102" s="65">
        <f t="shared" si="19"/>
        <v>216.88681096126885</v>
      </c>
      <c r="G102" s="61">
        <f t="shared" si="20"/>
        <v>111031.6561834136</v>
      </c>
    </row>
    <row r="103" spans="1:7" s="23" customFormat="1" ht="12.75">
      <c r="A103" s="57">
        <f t="shared" si="21"/>
        <v>89</v>
      </c>
      <c r="B103" s="68">
        <f t="shared" si="15"/>
        <v>42675</v>
      </c>
      <c r="C103" s="61">
        <f t="shared" si="18"/>
        <v>111031.6561834136</v>
      </c>
      <c r="D103" s="61">
        <f t="shared" si="16"/>
        <v>688.7660474957422</v>
      </c>
      <c r="E103" s="65">
        <f t="shared" si="17"/>
        <v>470.9592749779793</v>
      </c>
      <c r="F103" s="65">
        <f t="shared" si="19"/>
        <v>217.8067725177629</v>
      </c>
      <c r="G103" s="61">
        <f t="shared" si="20"/>
        <v>110813.84941089583</v>
      </c>
    </row>
    <row r="104" spans="1:7" s="23" customFormat="1" ht="12.75">
      <c r="A104" s="57">
        <f t="shared" si="21"/>
        <v>90</v>
      </c>
      <c r="B104" s="68">
        <f t="shared" si="15"/>
        <v>42705</v>
      </c>
      <c r="C104" s="61">
        <f t="shared" si="18"/>
        <v>110813.84941089583</v>
      </c>
      <c r="D104" s="61">
        <f t="shared" si="16"/>
        <v>688.7660474957422</v>
      </c>
      <c r="E104" s="65">
        <f t="shared" si="17"/>
        <v>470.03541125121643</v>
      </c>
      <c r="F104" s="65">
        <f t="shared" si="19"/>
        <v>218.73063624452578</v>
      </c>
      <c r="G104" s="61">
        <f t="shared" si="20"/>
        <v>110595.1187746513</v>
      </c>
    </row>
    <row r="105" spans="1:7" s="23" customFormat="1" ht="12.75">
      <c r="A105" s="57">
        <f t="shared" si="21"/>
        <v>91</v>
      </c>
      <c r="B105" s="68">
        <f t="shared" si="15"/>
        <v>42736</v>
      </c>
      <c r="C105" s="61">
        <f t="shared" si="18"/>
        <v>110595.1187746513</v>
      </c>
      <c r="D105" s="61">
        <f t="shared" si="16"/>
        <v>688.7660474957422</v>
      </c>
      <c r="E105" s="65">
        <f t="shared" si="17"/>
        <v>469.10762880247927</v>
      </c>
      <c r="F105" s="65">
        <f t="shared" si="19"/>
        <v>219.65841869326294</v>
      </c>
      <c r="G105" s="61">
        <f t="shared" si="20"/>
        <v>110375.46035595804</v>
      </c>
    </row>
    <row r="106" spans="1:7" s="23" customFormat="1" ht="12.75">
      <c r="A106" s="57">
        <f t="shared" si="21"/>
        <v>92</v>
      </c>
      <c r="B106" s="68">
        <f t="shared" si="15"/>
        <v>42767</v>
      </c>
      <c r="C106" s="61">
        <f t="shared" si="18"/>
        <v>110375.46035595804</v>
      </c>
      <c r="D106" s="61">
        <f t="shared" si="16"/>
        <v>688.7660474957422</v>
      </c>
      <c r="E106" s="65">
        <f t="shared" si="17"/>
        <v>468.1759110098554</v>
      </c>
      <c r="F106" s="65">
        <f t="shared" si="19"/>
        <v>220.59013648588683</v>
      </c>
      <c r="G106" s="61">
        <f t="shared" si="20"/>
        <v>110154.87021947216</v>
      </c>
    </row>
    <row r="107" spans="1:7" s="23" customFormat="1" ht="12.75">
      <c r="A107" s="57">
        <f t="shared" si="21"/>
        <v>93</v>
      </c>
      <c r="B107" s="68">
        <f t="shared" si="15"/>
        <v>42795</v>
      </c>
      <c r="C107" s="61">
        <f t="shared" si="18"/>
        <v>110154.87021947216</v>
      </c>
      <c r="D107" s="61">
        <f t="shared" si="16"/>
        <v>688.7660474957422</v>
      </c>
      <c r="E107" s="65">
        <f t="shared" si="17"/>
        <v>467.24024118092774</v>
      </c>
      <c r="F107" s="65">
        <f t="shared" si="19"/>
        <v>221.52580631481447</v>
      </c>
      <c r="G107" s="61">
        <f t="shared" si="20"/>
        <v>109933.34441315733</v>
      </c>
    </row>
    <row r="108" spans="1:7" s="23" customFormat="1" ht="12.75">
      <c r="A108" s="57">
        <f t="shared" si="21"/>
        <v>94</v>
      </c>
      <c r="B108" s="68">
        <f t="shared" si="15"/>
        <v>42826</v>
      </c>
      <c r="C108" s="61">
        <f t="shared" si="18"/>
        <v>109933.34441315733</v>
      </c>
      <c r="D108" s="61">
        <f t="shared" si="16"/>
        <v>688.7660474957422</v>
      </c>
      <c r="E108" s="65">
        <f t="shared" si="17"/>
        <v>466.3006025524757</v>
      </c>
      <c r="F108" s="65">
        <f t="shared" si="19"/>
        <v>222.4654449432665</v>
      </c>
      <c r="G108" s="61">
        <f t="shared" si="20"/>
        <v>109710.87896821406</v>
      </c>
    </row>
    <row r="109" spans="1:7" s="23" customFormat="1" ht="12.75">
      <c r="A109" s="57">
        <f t="shared" si="21"/>
        <v>95</v>
      </c>
      <c r="B109" s="68">
        <f t="shared" si="15"/>
        <v>42856</v>
      </c>
      <c r="C109" s="61">
        <f t="shared" si="18"/>
        <v>109710.87896821406</v>
      </c>
      <c r="D109" s="61">
        <f t="shared" si="16"/>
        <v>688.7660474957422</v>
      </c>
      <c r="E109" s="65">
        <f t="shared" si="17"/>
        <v>465.3569782901747</v>
      </c>
      <c r="F109" s="65">
        <f t="shared" si="19"/>
        <v>223.4090692055675</v>
      </c>
      <c r="G109" s="61">
        <f t="shared" si="20"/>
        <v>109487.4698990085</v>
      </c>
    </row>
    <row r="110" spans="1:7" s="23" customFormat="1" ht="12.75">
      <c r="A110" s="57">
        <f t="shared" si="21"/>
        <v>96</v>
      </c>
      <c r="B110" s="68">
        <f t="shared" si="15"/>
        <v>42887</v>
      </c>
      <c r="C110" s="61">
        <f t="shared" si="18"/>
        <v>109487.4698990085</v>
      </c>
      <c r="D110" s="61">
        <f t="shared" si="16"/>
        <v>688.7660474957422</v>
      </c>
      <c r="E110" s="65">
        <f t="shared" si="17"/>
        <v>464.40935148829436</v>
      </c>
      <c r="F110" s="65">
        <f t="shared" si="19"/>
        <v>224.35669600744785</v>
      </c>
      <c r="G110" s="61">
        <f t="shared" si="20"/>
        <v>109263.11320300105</v>
      </c>
    </row>
    <row r="111" spans="1:7" s="23" customFormat="1" ht="12.75">
      <c r="A111" s="57">
        <f t="shared" si="21"/>
        <v>97</v>
      </c>
      <c r="B111" s="68">
        <f t="shared" si="15"/>
        <v>42917</v>
      </c>
      <c r="C111" s="61">
        <f t="shared" si="18"/>
        <v>109263.11320300105</v>
      </c>
      <c r="D111" s="61">
        <f t="shared" si="16"/>
        <v>688.7660474957422</v>
      </c>
      <c r="E111" s="65">
        <f t="shared" si="17"/>
        <v>463.45770516939615</v>
      </c>
      <c r="F111" s="65">
        <f t="shared" si="19"/>
        <v>225.30834232634606</v>
      </c>
      <c r="G111" s="61">
        <f t="shared" si="20"/>
        <v>109037.8048606747</v>
      </c>
    </row>
    <row r="112" spans="1:7" s="23" customFormat="1" ht="12.75">
      <c r="A112" s="57">
        <f t="shared" si="21"/>
        <v>98</v>
      </c>
      <c r="B112" s="68">
        <f t="shared" si="15"/>
        <v>42948</v>
      </c>
      <c r="C112" s="61">
        <f t="shared" si="18"/>
        <v>109037.8048606747</v>
      </c>
      <c r="D112" s="61">
        <f t="shared" si="16"/>
        <v>688.7660474957422</v>
      </c>
      <c r="E112" s="65">
        <f t="shared" si="17"/>
        <v>462.50202228402856</v>
      </c>
      <c r="F112" s="65">
        <f t="shared" si="19"/>
        <v>226.26402521171366</v>
      </c>
      <c r="G112" s="61">
        <f t="shared" si="20"/>
        <v>108811.54083546299</v>
      </c>
    </row>
    <row r="113" spans="1:7" s="23" customFormat="1" ht="12.75">
      <c r="A113" s="57">
        <f t="shared" si="21"/>
        <v>99</v>
      </c>
      <c r="B113" s="68">
        <f t="shared" si="15"/>
        <v>42979</v>
      </c>
      <c r="C113" s="61">
        <f t="shared" si="18"/>
        <v>108811.54083546299</v>
      </c>
      <c r="D113" s="61">
        <f t="shared" si="16"/>
        <v>688.7660474957422</v>
      </c>
      <c r="E113" s="65">
        <f t="shared" si="17"/>
        <v>461.5422857104222</v>
      </c>
      <c r="F113" s="65">
        <f t="shared" si="19"/>
        <v>227.22376178532</v>
      </c>
      <c r="G113" s="61">
        <f t="shared" si="20"/>
        <v>108584.31707367767</v>
      </c>
    </row>
    <row r="114" spans="1:7" s="23" customFormat="1" ht="12.75">
      <c r="A114" s="57">
        <f t="shared" si="21"/>
        <v>100</v>
      </c>
      <c r="B114" s="68">
        <f t="shared" si="15"/>
        <v>43009</v>
      </c>
      <c r="C114" s="61">
        <f t="shared" si="18"/>
        <v>108584.31707367767</v>
      </c>
      <c r="D114" s="61">
        <f t="shared" si="16"/>
        <v>688.7660474957422</v>
      </c>
      <c r="E114" s="65">
        <f t="shared" si="17"/>
        <v>460.57847825418276</v>
      </c>
      <c r="F114" s="65">
        <f t="shared" si="19"/>
        <v>228.18756924155946</v>
      </c>
      <c r="G114" s="61">
        <f t="shared" si="20"/>
        <v>108356.1295044361</v>
      </c>
    </row>
    <row r="115" spans="1:7" s="23" customFormat="1" ht="12.75">
      <c r="A115" s="57">
        <f t="shared" si="21"/>
        <v>101</v>
      </c>
      <c r="B115" s="68">
        <f t="shared" si="15"/>
        <v>43040</v>
      </c>
      <c r="C115" s="61">
        <f t="shared" si="18"/>
        <v>108356.1295044361</v>
      </c>
      <c r="D115" s="61">
        <f t="shared" si="16"/>
        <v>688.7660474957422</v>
      </c>
      <c r="E115" s="65">
        <f t="shared" si="17"/>
        <v>459.61058264798316</v>
      </c>
      <c r="F115" s="65">
        <f t="shared" si="19"/>
        <v>229.15546484775905</v>
      </c>
      <c r="G115" s="61">
        <f t="shared" si="20"/>
        <v>108126.97403958834</v>
      </c>
    </row>
    <row r="116" spans="1:7" s="23" customFormat="1" ht="12.75">
      <c r="A116" s="57">
        <f t="shared" si="21"/>
        <v>102</v>
      </c>
      <c r="B116" s="68">
        <f t="shared" si="15"/>
        <v>43070</v>
      </c>
      <c r="C116" s="61">
        <f t="shared" si="18"/>
        <v>108126.97403958834</v>
      </c>
      <c r="D116" s="61">
        <f t="shared" si="16"/>
        <v>688.7660474957422</v>
      </c>
      <c r="E116" s="65">
        <f t="shared" si="17"/>
        <v>458.63858155125394</v>
      </c>
      <c r="F116" s="65">
        <f t="shared" si="19"/>
        <v>230.12746594448828</v>
      </c>
      <c r="G116" s="61">
        <f t="shared" si="20"/>
        <v>107896.84657364385</v>
      </c>
    </row>
    <row r="117" spans="1:7" s="23" customFormat="1" ht="12.75">
      <c r="A117" s="57">
        <f t="shared" si="21"/>
        <v>103</v>
      </c>
      <c r="B117" s="68">
        <f t="shared" si="15"/>
        <v>43101</v>
      </c>
      <c r="C117" s="61">
        <f t="shared" si="18"/>
        <v>107896.84657364385</v>
      </c>
      <c r="D117" s="61">
        <f t="shared" si="16"/>
        <v>688.7660474957422</v>
      </c>
      <c r="E117" s="65">
        <f t="shared" si="17"/>
        <v>457.66245754987267</v>
      </c>
      <c r="F117" s="65">
        <f t="shared" si="19"/>
        <v>231.10358994586954</v>
      </c>
      <c r="G117" s="61">
        <f t="shared" si="20"/>
        <v>107665.74298369799</v>
      </c>
    </row>
    <row r="118" spans="1:7" s="23" customFormat="1" ht="12.75">
      <c r="A118" s="57">
        <f t="shared" si="21"/>
        <v>104</v>
      </c>
      <c r="B118" s="68">
        <f t="shared" si="15"/>
        <v>43132</v>
      </c>
      <c r="C118" s="61">
        <f t="shared" si="18"/>
        <v>107665.74298369799</v>
      </c>
      <c r="D118" s="61">
        <f t="shared" si="16"/>
        <v>688.7660474957422</v>
      </c>
      <c r="E118" s="65">
        <f t="shared" si="17"/>
        <v>456.6821931558523</v>
      </c>
      <c r="F118" s="65">
        <f t="shared" si="19"/>
        <v>232.0838543398899</v>
      </c>
      <c r="G118" s="61">
        <f t="shared" si="20"/>
        <v>107433.6591293581</v>
      </c>
    </row>
    <row r="119" spans="1:7" s="23" customFormat="1" ht="12.75">
      <c r="A119" s="57">
        <f t="shared" si="21"/>
        <v>105</v>
      </c>
      <c r="B119" s="68">
        <f t="shared" si="15"/>
        <v>43160</v>
      </c>
      <c r="C119" s="61">
        <f t="shared" si="18"/>
        <v>107433.6591293581</v>
      </c>
      <c r="D119" s="61">
        <f t="shared" si="16"/>
        <v>688.7660474957422</v>
      </c>
      <c r="E119" s="65">
        <f t="shared" si="17"/>
        <v>455.6977708070273</v>
      </c>
      <c r="F119" s="65">
        <f t="shared" si="19"/>
        <v>233.0682766887149</v>
      </c>
      <c r="G119" s="61">
        <f t="shared" si="20"/>
        <v>107200.59085266938</v>
      </c>
    </row>
    <row r="120" spans="1:7" s="23" customFormat="1" ht="12.75">
      <c r="A120" s="57">
        <f t="shared" si="21"/>
        <v>106</v>
      </c>
      <c r="B120" s="68">
        <f t="shared" si="15"/>
        <v>43191</v>
      </c>
      <c r="C120" s="61">
        <f t="shared" si="18"/>
        <v>107200.59085266938</v>
      </c>
      <c r="D120" s="61">
        <f t="shared" si="16"/>
        <v>688.7660474957422</v>
      </c>
      <c r="E120" s="65">
        <f t="shared" si="17"/>
        <v>454.70917286673927</v>
      </c>
      <c r="F120" s="65">
        <f t="shared" si="19"/>
        <v>234.05687462900295</v>
      </c>
      <c r="G120" s="61">
        <f t="shared" si="20"/>
        <v>106966.53397804037</v>
      </c>
    </row>
    <row r="121" spans="1:7" s="23" customFormat="1" ht="12.75">
      <c r="A121" s="57">
        <f t="shared" si="21"/>
        <v>107</v>
      </c>
      <c r="B121" s="68">
        <f t="shared" si="15"/>
        <v>43221</v>
      </c>
      <c r="C121" s="61">
        <f t="shared" si="18"/>
        <v>106966.53397804037</v>
      </c>
      <c r="D121" s="61">
        <f t="shared" si="16"/>
        <v>688.7660474957422</v>
      </c>
      <c r="E121" s="65">
        <f t="shared" si="17"/>
        <v>453.7163816235213</v>
      </c>
      <c r="F121" s="65">
        <f t="shared" si="19"/>
        <v>235.04966587222094</v>
      </c>
      <c r="G121" s="61">
        <f t="shared" si="20"/>
        <v>106731.48431216815</v>
      </c>
    </row>
    <row r="122" spans="1:7" s="23" customFormat="1" ht="12.75">
      <c r="A122" s="57">
        <f t="shared" si="21"/>
        <v>108</v>
      </c>
      <c r="B122" s="68">
        <f t="shared" si="15"/>
        <v>43252</v>
      </c>
      <c r="C122" s="61">
        <f t="shared" si="18"/>
        <v>106731.48431216815</v>
      </c>
      <c r="D122" s="61">
        <f t="shared" si="16"/>
        <v>688.7660474957422</v>
      </c>
      <c r="E122" s="65">
        <f t="shared" si="17"/>
        <v>452.7193792907799</v>
      </c>
      <c r="F122" s="65">
        <f t="shared" si="19"/>
        <v>236.04666820496232</v>
      </c>
      <c r="G122" s="61">
        <f t="shared" si="20"/>
        <v>106495.43764396319</v>
      </c>
    </row>
    <row r="123" spans="1:7" s="23" customFormat="1" ht="12.75">
      <c r="A123" s="57">
        <f t="shared" si="21"/>
        <v>109</v>
      </c>
      <c r="B123" s="68">
        <f t="shared" si="15"/>
        <v>43282</v>
      </c>
      <c r="C123" s="61">
        <f t="shared" si="18"/>
        <v>106495.43764396319</v>
      </c>
      <c r="D123" s="61">
        <f t="shared" si="16"/>
        <v>688.7660474957422</v>
      </c>
      <c r="E123" s="65">
        <f t="shared" si="17"/>
        <v>451.7181480064772</v>
      </c>
      <c r="F123" s="65">
        <f t="shared" si="19"/>
        <v>237.04789948926503</v>
      </c>
      <c r="G123" s="61">
        <f t="shared" si="20"/>
        <v>106258.38974447393</v>
      </c>
    </row>
    <row r="124" spans="1:7" s="23" customFormat="1" ht="12.75">
      <c r="A124" s="57">
        <f t="shared" si="21"/>
        <v>110</v>
      </c>
      <c r="B124" s="68">
        <f t="shared" si="15"/>
        <v>43313</v>
      </c>
      <c r="C124" s="61">
        <f t="shared" si="18"/>
        <v>106258.38974447393</v>
      </c>
      <c r="D124" s="61">
        <f t="shared" si="16"/>
        <v>688.7660474957422</v>
      </c>
      <c r="E124" s="65">
        <f t="shared" si="17"/>
        <v>450.71266983281026</v>
      </c>
      <c r="F124" s="65">
        <f t="shared" si="19"/>
        <v>238.05337766293195</v>
      </c>
      <c r="G124" s="61">
        <f t="shared" si="20"/>
        <v>106020.336366811</v>
      </c>
    </row>
    <row r="125" spans="1:7" s="23" customFormat="1" ht="12.75">
      <c r="A125" s="57">
        <f t="shared" si="21"/>
        <v>111</v>
      </c>
      <c r="B125" s="68">
        <f t="shared" si="15"/>
        <v>43344</v>
      </c>
      <c r="C125" s="61">
        <f t="shared" si="18"/>
        <v>106020.336366811</v>
      </c>
      <c r="D125" s="61">
        <f t="shared" si="16"/>
        <v>688.7660474957422</v>
      </c>
      <c r="E125" s="65">
        <f t="shared" si="17"/>
        <v>449.70292675589</v>
      </c>
      <c r="F125" s="65">
        <f t="shared" si="19"/>
        <v>239.0631207398522</v>
      </c>
      <c r="G125" s="61">
        <f t="shared" si="20"/>
        <v>105781.27324607114</v>
      </c>
    </row>
    <row r="126" spans="1:7" s="23" customFormat="1" ht="12.75">
      <c r="A126" s="57">
        <f t="shared" si="21"/>
        <v>112</v>
      </c>
      <c r="B126" s="68">
        <f t="shared" si="15"/>
        <v>43374</v>
      </c>
      <c r="C126" s="61">
        <f t="shared" si="18"/>
        <v>105781.27324607114</v>
      </c>
      <c r="D126" s="61">
        <f t="shared" si="16"/>
        <v>688.7660474957422</v>
      </c>
      <c r="E126" s="65">
        <f t="shared" si="17"/>
        <v>448.68890068541845</v>
      </c>
      <c r="F126" s="65">
        <f t="shared" si="19"/>
        <v>240.07714681032377</v>
      </c>
      <c r="G126" s="61">
        <f t="shared" si="20"/>
        <v>105541.19609926082</v>
      </c>
    </row>
    <row r="127" spans="1:7" s="23" customFormat="1" ht="12.75">
      <c r="A127" s="57">
        <f t="shared" si="21"/>
        <v>113</v>
      </c>
      <c r="B127" s="68">
        <f t="shared" si="15"/>
        <v>43405</v>
      </c>
      <c r="C127" s="61">
        <f t="shared" si="18"/>
        <v>105541.19609926082</v>
      </c>
      <c r="D127" s="61">
        <f t="shared" si="16"/>
        <v>688.7660474957422</v>
      </c>
      <c r="E127" s="65">
        <f t="shared" si="17"/>
        <v>447.6705734543646</v>
      </c>
      <c r="F127" s="65">
        <f t="shared" si="19"/>
        <v>241.0954740413776</v>
      </c>
      <c r="G127" s="61">
        <f t="shared" si="20"/>
        <v>105300.10062521945</v>
      </c>
    </row>
    <row r="128" spans="1:7" s="23" customFormat="1" ht="12.75">
      <c r="A128" s="57">
        <f t="shared" si="21"/>
        <v>114</v>
      </c>
      <c r="B128" s="68">
        <f t="shared" si="15"/>
        <v>43435</v>
      </c>
      <c r="C128" s="61">
        <f t="shared" si="18"/>
        <v>105300.10062521945</v>
      </c>
      <c r="D128" s="61">
        <f t="shared" si="16"/>
        <v>688.7660474957422</v>
      </c>
      <c r="E128" s="65">
        <f t="shared" si="17"/>
        <v>446.6479268186392</v>
      </c>
      <c r="F128" s="65">
        <f t="shared" si="19"/>
        <v>242.11812067710304</v>
      </c>
      <c r="G128" s="61">
        <f t="shared" si="20"/>
        <v>105057.98250454235</v>
      </c>
    </row>
    <row r="129" spans="1:7" s="23" customFormat="1" ht="12.75">
      <c r="A129" s="57">
        <f t="shared" si="21"/>
        <v>115</v>
      </c>
      <c r="B129" s="68">
        <f aca="true" t="shared" si="22" ref="B129:B192">IF(A129&lt;&gt;0,DATE(YEAR(B128),MONTH(B128)+(12/q),MIN(DAY($B$15),DAY(DATE(YEAR(B128),MONTH(B128)+(12/q)+1,0)))),"")</f>
        <v>43466</v>
      </c>
      <c r="C129" s="61">
        <f t="shared" si="18"/>
        <v>105057.98250454235</v>
      </c>
      <c r="D129" s="61">
        <f aca="true" t="shared" si="23" ref="D129:D192">IF(A129&lt;&gt;0,P*r^(A129-1),0)</f>
        <v>688.7660474957422</v>
      </c>
      <c r="E129" s="65">
        <f aca="true" t="shared" si="24" ref="E129:E192">C129*i/q</f>
        <v>445.6209424567671</v>
      </c>
      <c r="F129" s="65">
        <f t="shared" si="19"/>
        <v>243.1451050389751</v>
      </c>
      <c r="G129" s="61">
        <f t="shared" si="20"/>
        <v>104814.83739950338</v>
      </c>
    </row>
    <row r="130" spans="1:7" s="23" customFormat="1" ht="12.75">
      <c r="A130" s="57">
        <f t="shared" si="21"/>
        <v>116</v>
      </c>
      <c r="B130" s="68">
        <f t="shared" si="22"/>
        <v>43497</v>
      </c>
      <c r="C130" s="61">
        <f t="shared" si="18"/>
        <v>104814.83739950338</v>
      </c>
      <c r="D130" s="61">
        <f t="shared" si="23"/>
        <v>688.7660474957422</v>
      </c>
      <c r="E130" s="65">
        <f t="shared" si="24"/>
        <v>444.58960196956014</v>
      </c>
      <c r="F130" s="65">
        <f t="shared" si="19"/>
        <v>244.17644552618208</v>
      </c>
      <c r="G130" s="61">
        <f t="shared" si="20"/>
        <v>104570.66095397719</v>
      </c>
    </row>
    <row r="131" spans="1:7" s="23" customFormat="1" ht="12.75">
      <c r="A131" s="57">
        <f t="shared" si="21"/>
        <v>117</v>
      </c>
      <c r="B131" s="68">
        <f t="shared" si="22"/>
        <v>43525</v>
      </c>
      <c r="C131" s="61">
        <f t="shared" si="18"/>
        <v>104570.66095397719</v>
      </c>
      <c r="D131" s="61">
        <f t="shared" si="23"/>
        <v>688.7660474957422</v>
      </c>
      <c r="E131" s="65">
        <f t="shared" si="24"/>
        <v>443.5538868797866</v>
      </c>
      <c r="F131" s="65">
        <f t="shared" si="19"/>
        <v>245.2121606159556</v>
      </c>
      <c r="G131" s="61">
        <f t="shared" si="20"/>
        <v>104325.44879336124</v>
      </c>
    </row>
    <row r="132" spans="1:7" s="23" customFormat="1" ht="12.75">
      <c r="A132" s="57">
        <f t="shared" si="21"/>
        <v>118</v>
      </c>
      <c r="B132" s="68">
        <f t="shared" si="22"/>
        <v>43556</v>
      </c>
      <c r="C132" s="61">
        <f aca="true" t="shared" si="25" ref="C132:C139">IF(A132&lt;&gt;0,G131,0)</f>
        <v>104325.44879336124</v>
      </c>
      <c r="D132" s="61">
        <f t="shared" si="23"/>
        <v>688.7660474957422</v>
      </c>
      <c r="E132" s="65">
        <f t="shared" si="24"/>
        <v>442.5137786318406</v>
      </c>
      <c r="F132" s="65">
        <f aca="true" t="shared" si="26" ref="F132:F139">IF(A132&lt;&gt;0,D132-E132,0)</f>
        <v>246.25226886390163</v>
      </c>
      <c r="G132" s="61">
        <f aca="true" t="shared" si="27" ref="G132:G139">C132-F132</f>
        <v>104079.19652449734</v>
      </c>
    </row>
    <row r="133" spans="1:7" s="23" customFormat="1" ht="12.75">
      <c r="A133" s="57">
        <f t="shared" si="21"/>
        <v>119</v>
      </c>
      <c r="B133" s="68">
        <f t="shared" si="22"/>
        <v>43586</v>
      </c>
      <c r="C133" s="61">
        <f t="shared" si="25"/>
        <v>104079.19652449734</v>
      </c>
      <c r="D133" s="61">
        <f t="shared" si="23"/>
        <v>688.7660474957422</v>
      </c>
      <c r="E133" s="65">
        <f t="shared" si="24"/>
        <v>441.4692585914095</v>
      </c>
      <c r="F133" s="65">
        <f t="shared" si="26"/>
        <v>247.2967889043327</v>
      </c>
      <c r="G133" s="61">
        <f t="shared" si="27"/>
        <v>103831.899735593</v>
      </c>
    </row>
    <row r="134" spans="1:7" s="23" customFormat="1" ht="12.75">
      <c r="A134" s="57">
        <f t="shared" si="21"/>
        <v>120</v>
      </c>
      <c r="B134" s="68">
        <f t="shared" si="22"/>
        <v>43617</v>
      </c>
      <c r="C134" s="61">
        <f t="shared" si="25"/>
        <v>103831.899735593</v>
      </c>
      <c r="D134" s="61">
        <f t="shared" si="23"/>
        <v>688.7660474957422</v>
      </c>
      <c r="E134" s="65">
        <f t="shared" si="24"/>
        <v>440.4203080451403</v>
      </c>
      <c r="F134" s="65">
        <f t="shared" si="26"/>
        <v>248.3457394506019</v>
      </c>
      <c r="G134" s="61">
        <f t="shared" si="27"/>
        <v>103583.55399614241</v>
      </c>
    </row>
    <row r="135" spans="1:7" s="23" customFormat="1" ht="12.75">
      <c r="A135" s="57">
        <f t="shared" si="21"/>
        <v>121</v>
      </c>
      <c r="B135" s="68">
        <f t="shared" si="22"/>
        <v>43647</v>
      </c>
      <c r="C135" s="61">
        <f t="shared" si="25"/>
        <v>103583.55399614241</v>
      </c>
      <c r="D135" s="61">
        <f t="shared" si="23"/>
        <v>688.7660474957422</v>
      </c>
      <c r="E135" s="65">
        <f t="shared" si="24"/>
        <v>439.36690820030407</v>
      </c>
      <c r="F135" s="65">
        <f t="shared" si="26"/>
        <v>249.39913929543815</v>
      </c>
      <c r="G135" s="61">
        <f t="shared" si="27"/>
        <v>103334.15485684697</v>
      </c>
    </row>
    <row r="136" spans="1:7" s="23" customFormat="1" ht="12.75">
      <c r="A136" s="57">
        <f t="shared" si="21"/>
        <v>122</v>
      </c>
      <c r="B136" s="68">
        <f t="shared" si="22"/>
        <v>43678</v>
      </c>
      <c r="C136" s="61">
        <f t="shared" si="25"/>
        <v>103334.15485684697</v>
      </c>
      <c r="D136" s="61">
        <f t="shared" si="23"/>
        <v>688.7660474957422</v>
      </c>
      <c r="E136" s="65">
        <f t="shared" si="24"/>
        <v>438.30904018445926</v>
      </c>
      <c r="F136" s="65">
        <f t="shared" si="26"/>
        <v>250.45700731128295</v>
      </c>
      <c r="G136" s="61">
        <f t="shared" si="27"/>
        <v>103083.69784953569</v>
      </c>
    </row>
    <row r="137" spans="1:7" s="23" customFormat="1" ht="12.75">
      <c r="A137" s="57">
        <f>IF(AND(A136+1&lt;=n*q,A136&lt;&gt;0),A136+1,0)</f>
        <v>123</v>
      </c>
      <c r="B137" s="68">
        <f t="shared" si="22"/>
        <v>43709</v>
      </c>
      <c r="C137" s="61">
        <f t="shared" si="25"/>
        <v>103083.69784953569</v>
      </c>
      <c r="D137" s="61">
        <f t="shared" si="23"/>
        <v>688.7660474957422</v>
      </c>
      <c r="E137" s="65">
        <f t="shared" si="24"/>
        <v>437.2466850451139</v>
      </c>
      <c r="F137" s="65">
        <f t="shared" si="26"/>
        <v>251.5193624506283</v>
      </c>
      <c r="G137" s="61">
        <f t="shared" si="27"/>
        <v>102832.17848708505</v>
      </c>
    </row>
    <row r="138" spans="1:7" s="23" customFormat="1" ht="12.75">
      <c r="A138" s="57">
        <f>IF(AND(A137+1&lt;=n*q,A137&lt;&gt;0),A137+1,0)</f>
        <v>124</v>
      </c>
      <c r="B138" s="68">
        <f t="shared" si="22"/>
        <v>43739</v>
      </c>
      <c r="C138" s="61">
        <f t="shared" si="25"/>
        <v>102832.17848708505</v>
      </c>
      <c r="D138" s="61">
        <f t="shared" si="23"/>
        <v>688.7660474957422</v>
      </c>
      <c r="E138" s="65">
        <f t="shared" si="24"/>
        <v>436.1798237493858</v>
      </c>
      <c r="F138" s="65">
        <f t="shared" si="26"/>
        <v>252.58622374635644</v>
      </c>
      <c r="G138" s="61">
        <f t="shared" si="27"/>
        <v>102579.5922633387</v>
      </c>
    </row>
    <row r="139" spans="1:7" s="23" customFormat="1" ht="12.75">
      <c r="A139" s="57">
        <f>IF(AND(A138+1&lt;=n*q,A138&lt;&gt;0),A138+1,0)</f>
        <v>125</v>
      </c>
      <c r="B139" s="68">
        <f t="shared" si="22"/>
        <v>43770</v>
      </c>
      <c r="C139" s="61">
        <f t="shared" si="25"/>
        <v>102579.5922633387</v>
      </c>
      <c r="D139" s="61">
        <f t="shared" si="23"/>
        <v>688.7660474957422</v>
      </c>
      <c r="E139" s="65">
        <f t="shared" si="24"/>
        <v>435.10843718366164</v>
      </c>
      <c r="F139" s="65">
        <f t="shared" si="26"/>
        <v>253.65761031208058</v>
      </c>
      <c r="G139" s="61">
        <f t="shared" si="27"/>
        <v>102325.93465302662</v>
      </c>
    </row>
    <row r="140" spans="1:7" s="23" customFormat="1" ht="12.75">
      <c r="A140" s="57">
        <f aca="true" t="shared" si="28" ref="A140:A203">IF(AND(A139+1&lt;=n*q,A139&lt;&gt;0),A139+1,0)</f>
        <v>126</v>
      </c>
      <c r="B140" s="68">
        <f t="shared" si="22"/>
        <v>43800</v>
      </c>
      <c r="C140" s="61">
        <f aca="true" t="shared" si="29" ref="C140:C203">IF(A140&lt;&gt;0,G139,0)</f>
        <v>102325.93465302662</v>
      </c>
      <c r="D140" s="61">
        <f t="shared" si="23"/>
        <v>688.7660474957422</v>
      </c>
      <c r="E140" s="65">
        <f t="shared" si="24"/>
        <v>434.0325061532546</v>
      </c>
      <c r="F140" s="65">
        <f aca="true" t="shared" si="30" ref="F140:F203">IF(A140&lt;&gt;0,D140-E140,0)</f>
        <v>254.73354134248763</v>
      </c>
      <c r="G140" s="61">
        <f aca="true" t="shared" si="31" ref="G140:G203">C140-F140</f>
        <v>102071.20111168413</v>
      </c>
    </row>
    <row r="141" spans="1:7" s="23" customFormat="1" ht="12.75">
      <c r="A141" s="57">
        <f t="shared" si="28"/>
        <v>127</v>
      </c>
      <c r="B141" s="68">
        <f t="shared" si="22"/>
        <v>43831</v>
      </c>
      <c r="C141" s="61">
        <f t="shared" si="29"/>
        <v>102071.20111168413</v>
      </c>
      <c r="D141" s="61">
        <f t="shared" si="23"/>
        <v>688.7660474957422</v>
      </c>
      <c r="E141" s="65">
        <f t="shared" si="24"/>
        <v>432.95201138206016</v>
      </c>
      <c r="F141" s="65">
        <f t="shared" si="30"/>
        <v>255.81403611368205</v>
      </c>
      <c r="G141" s="61">
        <f t="shared" si="31"/>
        <v>101815.38707557046</v>
      </c>
    </row>
    <row r="142" spans="1:7" s="23" customFormat="1" ht="12.75">
      <c r="A142" s="57">
        <f t="shared" si="28"/>
        <v>128</v>
      </c>
      <c r="B142" s="68">
        <f t="shared" si="22"/>
        <v>43862</v>
      </c>
      <c r="C142" s="61">
        <f t="shared" si="29"/>
        <v>101815.38707557046</v>
      </c>
      <c r="D142" s="61">
        <f t="shared" si="23"/>
        <v>688.7660474957422</v>
      </c>
      <c r="E142" s="65">
        <f t="shared" si="24"/>
        <v>431.86693351221135</v>
      </c>
      <c r="F142" s="65">
        <f t="shared" si="30"/>
        <v>256.89911398353087</v>
      </c>
      <c r="G142" s="61">
        <f t="shared" si="31"/>
        <v>101558.48796158693</v>
      </c>
    </row>
    <row r="143" spans="1:7" s="23" customFormat="1" ht="12.75">
      <c r="A143" s="57">
        <f t="shared" si="28"/>
        <v>129</v>
      </c>
      <c r="B143" s="68">
        <f t="shared" si="22"/>
        <v>43891</v>
      </c>
      <c r="C143" s="61">
        <f t="shared" si="29"/>
        <v>101558.48796158693</v>
      </c>
      <c r="D143" s="61">
        <f t="shared" si="23"/>
        <v>688.7660474957422</v>
      </c>
      <c r="E143" s="65">
        <f t="shared" si="24"/>
        <v>430.77725310373125</v>
      </c>
      <c r="F143" s="65">
        <f t="shared" si="30"/>
        <v>257.98879439201096</v>
      </c>
      <c r="G143" s="61">
        <f t="shared" si="31"/>
        <v>101300.49916719492</v>
      </c>
    </row>
    <row r="144" spans="1:7" s="23" customFormat="1" ht="12.75">
      <c r="A144" s="57">
        <f t="shared" si="28"/>
        <v>130</v>
      </c>
      <c r="B144" s="68">
        <f t="shared" si="22"/>
        <v>43922</v>
      </c>
      <c r="C144" s="61">
        <f t="shared" si="29"/>
        <v>101300.49916719492</v>
      </c>
      <c r="D144" s="61">
        <f t="shared" si="23"/>
        <v>688.7660474957422</v>
      </c>
      <c r="E144" s="65">
        <f t="shared" si="24"/>
        <v>429.68295063418515</v>
      </c>
      <c r="F144" s="65">
        <f t="shared" si="30"/>
        <v>259.08309686155707</v>
      </c>
      <c r="G144" s="61">
        <f t="shared" si="31"/>
        <v>101041.41607033336</v>
      </c>
    </row>
    <row r="145" spans="1:7" s="23" customFormat="1" ht="12.75">
      <c r="A145" s="57">
        <f t="shared" si="28"/>
        <v>131</v>
      </c>
      <c r="B145" s="68">
        <f t="shared" si="22"/>
        <v>43952</v>
      </c>
      <c r="C145" s="61">
        <f t="shared" si="29"/>
        <v>101041.41607033336</v>
      </c>
      <c r="D145" s="61">
        <f t="shared" si="23"/>
        <v>688.7660474957422</v>
      </c>
      <c r="E145" s="65">
        <f t="shared" si="24"/>
        <v>428.58400649833067</v>
      </c>
      <c r="F145" s="65">
        <f t="shared" si="30"/>
        <v>260.18204099741155</v>
      </c>
      <c r="G145" s="61">
        <f t="shared" si="31"/>
        <v>100781.23402933594</v>
      </c>
    </row>
    <row r="146" spans="1:7" s="23" customFormat="1" ht="12.75">
      <c r="A146" s="57">
        <f t="shared" si="28"/>
        <v>132</v>
      </c>
      <c r="B146" s="68">
        <f t="shared" si="22"/>
        <v>43983</v>
      </c>
      <c r="C146" s="61">
        <f t="shared" si="29"/>
        <v>100781.23402933594</v>
      </c>
      <c r="D146" s="61">
        <f t="shared" si="23"/>
        <v>688.7660474957422</v>
      </c>
      <c r="E146" s="65">
        <f t="shared" si="24"/>
        <v>427.48040100776666</v>
      </c>
      <c r="F146" s="65">
        <f t="shared" si="30"/>
        <v>261.28564648797555</v>
      </c>
      <c r="G146" s="61">
        <f t="shared" si="31"/>
        <v>100519.94838284797</v>
      </c>
    </row>
    <row r="147" spans="1:7" s="23" customFormat="1" ht="12.75">
      <c r="A147" s="57">
        <f t="shared" si="28"/>
        <v>133</v>
      </c>
      <c r="B147" s="68">
        <f t="shared" si="22"/>
        <v>44013</v>
      </c>
      <c r="C147" s="61">
        <f t="shared" si="29"/>
        <v>100519.94838284797</v>
      </c>
      <c r="D147" s="61">
        <f t="shared" si="23"/>
        <v>688.7660474957422</v>
      </c>
      <c r="E147" s="65">
        <f t="shared" si="24"/>
        <v>426.3721143905802</v>
      </c>
      <c r="F147" s="65">
        <f t="shared" si="30"/>
        <v>262.39393310516203</v>
      </c>
      <c r="G147" s="61">
        <f t="shared" si="31"/>
        <v>100257.5544497428</v>
      </c>
    </row>
    <row r="148" spans="1:7" s="23" customFormat="1" ht="12.75">
      <c r="A148" s="57">
        <f t="shared" si="28"/>
        <v>134</v>
      </c>
      <c r="B148" s="68">
        <f t="shared" si="22"/>
        <v>44044</v>
      </c>
      <c r="C148" s="61">
        <f t="shared" si="29"/>
        <v>100257.5544497428</v>
      </c>
      <c r="D148" s="61">
        <f t="shared" si="23"/>
        <v>688.7660474957422</v>
      </c>
      <c r="E148" s="65">
        <f t="shared" si="24"/>
        <v>425.2591267909924</v>
      </c>
      <c r="F148" s="65">
        <f t="shared" si="30"/>
        <v>263.5069207047498</v>
      </c>
      <c r="G148" s="61">
        <f t="shared" si="31"/>
        <v>99994.04752903806</v>
      </c>
    </row>
    <row r="149" spans="1:7" s="23" customFormat="1" ht="12.75">
      <c r="A149" s="57">
        <f t="shared" si="28"/>
        <v>135</v>
      </c>
      <c r="B149" s="68">
        <f t="shared" si="22"/>
        <v>44075</v>
      </c>
      <c r="C149" s="61">
        <f t="shared" si="29"/>
        <v>99994.04752903806</v>
      </c>
      <c r="D149" s="61">
        <f t="shared" si="23"/>
        <v>688.7660474957422</v>
      </c>
      <c r="E149" s="65">
        <f t="shared" si="24"/>
        <v>424.14141826900305</v>
      </c>
      <c r="F149" s="65">
        <f t="shared" si="30"/>
        <v>264.62462922673916</v>
      </c>
      <c r="G149" s="61">
        <f t="shared" si="31"/>
        <v>99729.42289981131</v>
      </c>
    </row>
    <row r="150" spans="1:7" s="23" customFormat="1" ht="12.75">
      <c r="A150" s="57">
        <f t="shared" si="28"/>
        <v>136</v>
      </c>
      <c r="B150" s="68">
        <f t="shared" si="22"/>
        <v>44105</v>
      </c>
      <c r="C150" s="61">
        <f t="shared" si="29"/>
        <v>99729.42289981131</v>
      </c>
      <c r="D150" s="61">
        <f t="shared" si="23"/>
        <v>688.7660474957422</v>
      </c>
      <c r="E150" s="65">
        <f t="shared" si="24"/>
        <v>423.018968800033</v>
      </c>
      <c r="F150" s="65">
        <f t="shared" si="30"/>
        <v>265.7470786957092</v>
      </c>
      <c r="G150" s="61">
        <f t="shared" si="31"/>
        <v>99463.6758211156</v>
      </c>
    </row>
    <row r="151" spans="1:7" s="23" customFormat="1" ht="12.75">
      <c r="A151" s="57">
        <f t="shared" si="28"/>
        <v>137</v>
      </c>
      <c r="B151" s="68">
        <f t="shared" si="22"/>
        <v>44136</v>
      </c>
      <c r="C151" s="61">
        <f t="shared" si="29"/>
        <v>99463.6758211156</v>
      </c>
      <c r="D151" s="61">
        <f t="shared" si="23"/>
        <v>688.7660474957422</v>
      </c>
      <c r="E151" s="65">
        <f t="shared" si="24"/>
        <v>421.89175827456535</v>
      </c>
      <c r="F151" s="65">
        <f t="shared" si="30"/>
        <v>266.87428922117687</v>
      </c>
      <c r="G151" s="61">
        <f t="shared" si="31"/>
        <v>99196.80153189442</v>
      </c>
    </row>
    <row r="152" spans="1:7" s="23" customFormat="1" ht="12.75">
      <c r="A152" s="57">
        <f t="shared" si="28"/>
        <v>138</v>
      </c>
      <c r="B152" s="68">
        <f t="shared" si="22"/>
        <v>44166</v>
      </c>
      <c r="C152" s="61">
        <f t="shared" si="29"/>
        <v>99196.80153189442</v>
      </c>
      <c r="D152" s="61">
        <f t="shared" si="23"/>
        <v>688.7660474957422</v>
      </c>
      <c r="E152" s="65">
        <f t="shared" si="24"/>
        <v>420.7597664977855</v>
      </c>
      <c r="F152" s="65">
        <f t="shared" si="30"/>
        <v>268.0062809979567</v>
      </c>
      <c r="G152" s="61">
        <f t="shared" si="31"/>
        <v>98928.79525089647</v>
      </c>
    </row>
    <row r="153" spans="1:7" s="23" customFormat="1" ht="12.75">
      <c r="A153" s="57">
        <f t="shared" si="28"/>
        <v>139</v>
      </c>
      <c r="B153" s="68">
        <f t="shared" si="22"/>
        <v>44197</v>
      </c>
      <c r="C153" s="61">
        <f t="shared" si="29"/>
        <v>98928.79525089647</v>
      </c>
      <c r="D153" s="61">
        <f t="shared" si="23"/>
        <v>688.7660474957422</v>
      </c>
      <c r="E153" s="65">
        <f t="shared" si="24"/>
        <v>419.6229731892192</v>
      </c>
      <c r="F153" s="65">
        <f t="shared" si="30"/>
        <v>269.14307430652303</v>
      </c>
      <c r="G153" s="61">
        <f t="shared" si="31"/>
        <v>98659.65217658994</v>
      </c>
    </row>
    <row r="154" spans="1:7" s="23" customFormat="1" ht="12.75">
      <c r="A154" s="57">
        <f t="shared" si="28"/>
        <v>140</v>
      </c>
      <c r="B154" s="68">
        <f t="shared" si="22"/>
        <v>44228</v>
      </c>
      <c r="C154" s="61">
        <f t="shared" si="29"/>
        <v>98659.65217658994</v>
      </c>
      <c r="D154" s="61">
        <f t="shared" si="23"/>
        <v>688.7660474957422</v>
      </c>
      <c r="E154" s="65">
        <f t="shared" si="24"/>
        <v>418.481357982369</v>
      </c>
      <c r="F154" s="65">
        <f t="shared" si="30"/>
        <v>270.2846895133732</v>
      </c>
      <c r="G154" s="61">
        <f t="shared" si="31"/>
        <v>98389.36748707657</v>
      </c>
    </row>
    <row r="155" spans="1:7" s="23" customFormat="1" ht="12.75">
      <c r="A155" s="57">
        <f t="shared" si="28"/>
        <v>141</v>
      </c>
      <c r="B155" s="68">
        <f t="shared" si="22"/>
        <v>44256</v>
      </c>
      <c r="C155" s="61">
        <f t="shared" si="29"/>
        <v>98389.36748707657</v>
      </c>
      <c r="D155" s="61">
        <f t="shared" si="23"/>
        <v>688.7660474957422</v>
      </c>
      <c r="E155" s="65">
        <f t="shared" si="24"/>
        <v>417.33490042434977</v>
      </c>
      <c r="F155" s="65">
        <f t="shared" si="30"/>
        <v>271.43114707139245</v>
      </c>
      <c r="G155" s="61">
        <f t="shared" si="31"/>
        <v>98117.93634000518</v>
      </c>
    </row>
    <row r="156" spans="1:7" s="23" customFormat="1" ht="12.75">
      <c r="A156" s="57">
        <f t="shared" si="28"/>
        <v>142</v>
      </c>
      <c r="B156" s="68">
        <f t="shared" si="22"/>
        <v>44287</v>
      </c>
      <c r="C156" s="61">
        <f t="shared" si="29"/>
        <v>98117.93634000518</v>
      </c>
      <c r="D156" s="61">
        <f t="shared" si="23"/>
        <v>688.7660474957422</v>
      </c>
      <c r="E156" s="65">
        <f t="shared" si="24"/>
        <v>416.183579975522</v>
      </c>
      <c r="F156" s="65">
        <f t="shared" si="30"/>
        <v>272.58246752022023</v>
      </c>
      <c r="G156" s="61">
        <f t="shared" si="31"/>
        <v>97845.35387248496</v>
      </c>
    </row>
    <row r="157" spans="1:7" s="23" customFormat="1" ht="12.75">
      <c r="A157" s="57">
        <f t="shared" si="28"/>
        <v>143</v>
      </c>
      <c r="B157" s="68">
        <f t="shared" si="22"/>
        <v>44317</v>
      </c>
      <c r="C157" s="61">
        <f t="shared" si="29"/>
        <v>97845.35387248496</v>
      </c>
      <c r="D157" s="61">
        <f t="shared" si="23"/>
        <v>688.7660474957422</v>
      </c>
      <c r="E157" s="65">
        <f t="shared" si="24"/>
        <v>415.02737600912377</v>
      </c>
      <c r="F157" s="65">
        <f t="shared" si="30"/>
        <v>273.73867148661844</v>
      </c>
      <c r="G157" s="61">
        <f t="shared" si="31"/>
        <v>97571.61520099835</v>
      </c>
    </row>
    <row r="158" spans="1:7" s="23" customFormat="1" ht="12.75">
      <c r="A158" s="57">
        <f t="shared" si="28"/>
        <v>144</v>
      </c>
      <c r="B158" s="68">
        <f t="shared" si="22"/>
        <v>44348</v>
      </c>
      <c r="C158" s="61">
        <f t="shared" si="29"/>
        <v>97571.61520099835</v>
      </c>
      <c r="D158" s="61">
        <f t="shared" si="23"/>
        <v>688.7660474957422</v>
      </c>
      <c r="E158" s="65">
        <f t="shared" si="24"/>
        <v>413.8662678109013</v>
      </c>
      <c r="F158" s="65">
        <f t="shared" si="30"/>
        <v>274.8997796848409</v>
      </c>
      <c r="G158" s="61">
        <f t="shared" si="31"/>
        <v>97296.7154213135</v>
      </c>
    </row>
    <row r="159" spans="1:7" s="23" customFormat="1" ht="12.75">
      <c r="A159" s="57">
        <f t="shared" si="28"/>
        <v>145</v>
      </c>
      <c r="B159" s="68">
        <f t="shared" si="22"/>
        <v>44378</v>
      </c>
      <c r="C159" s="61">
        <f t="shared" si="29"/>
        <v>97296.7154213135</v>
      </c>
      <c r="D159" s="61">
        <f t="shared" si="23"/>
        <v>688.7660474957422</v>
      </c>
      <c r="E159" s="65">
        <f t="shared" si="24"/>
        <v>412.70023457873816</v>
      </c>
      <c r="F159" s="65">
        <f t="shared" si="30"/>
        <v>276.06581291700405</v>
      </c>
      <c r="G159" s="61">
        <f t="shared" si="31"/>
        <v>97020.6496083965</v>
      </c>
    </row>
    <row r="160" spans="1:7" s="23" customFormat="1" ht="12.75">
      <c r="A160" s="57">
        <f t="shared" si="28"/>
        <v>146</v>
      </c>
      <c r="B160" s="68">
        <f t="shared" si="22"/>
        <v>44409</v>
      </c>
      <c r="C160" s="61">
        <f t="shared" si="29"/>
        <v>97020.6496083965</v>
      </c>
      <c r="D160" s="61">
        <f t="shared" si="23"/>
        <v>688.7660474957422</v>
      </c>
      <c r="E160" s="65">
        <f t="shared" si="24"/>
        <v>411.5292554222819</v>
      </c>
      <c r="F160" s="65">
        <f t="shared" si="30"/>
        <v>277.2367920734603</v>
      </c>
      <c r="G160" s="61">
        <f t="shared" si="31"/>
        <v>96743.41281632305</v>
      </c>
    </row>
    <row r="161" spans="1:7" s="23" customFormat="1" ht="12.75">
      <c r="A161" s="57">
        <f t="shared" si="28"/>
        <v>147</v>
      </c>
      <c r="B161" s="68">
        <f t="shared" si="22"/>
        <v>44440</v>
      </c>
      <c r="C161" s="61">
        <f t="shared" si="29"/>
        <v>96743.41281632305</v>
      </c>
      <c r="D161" s="61">
        <f t="shared" si="23"/>
        <v>688.7660474957422</v>
      </c>
      <c r="E161" s="65">
        <f t="shared" si="24"/>
        <v>410.3533093625703</v>
      </c>
      <c r="F161" s="65">
        <f t="shared" si="30"/>
        <v>278.4127381331719</v>
      </c>
      <c r="G161" s="61">
        <f t="shared" si="31"/>
        <v>96465.00007818987</v>
      </c>
    </row>
    <row r="162" spans="1:7" s="23" customFormat="1" ht="12.75">
      <c r="A162" s="57">
        <f t="shared" si="28"/>
        <v>148</v>
      </c>
      <c r="B162" s="68">
        <f t="shared" si="22"/>
        <v>44470</v>
      </c>
      <c r="C162" s="61">
        <f t="shared" si="29"/>
        <v>96465.00007818987</v>
      </c>
      <c r="D162" s="61">
        <f t="shared" si="23"/>
        <v>688.7660474957422</v>
      </c>
      <c r="E162" s="65">
        <f t="shared" si="24"/>
        <v>409.17237533165536</v>
      </c>
      <c r="F162" s="65">
        <f t="shared" si="30"/>
        <v>279.59367216408685</v>
      </c>
      <c r="G162" s="61">
        <f t="shared" si="31"/>
        <v>96185.40640602578</v>
      </c>
    </row>
    <row r="163" spans="1:7" s="23" customFormat="1" ht="12.75">
      <c r="A163" s="57">
        <f t="shared" si="28"/>
        <v>149</v>
      </c>
      <c r="B163" s="68">
        <f t="shared" si="22"/>
        <v>44501</v>
      </c>
      <c r="C163" s="61">
        <f t="shared" si="29"/>
        <v>96185.40640602578</v>
      </c>
      <c r="D163" s="61">
        <f t="shared" si="23"/>
        <v>688.7660474957422</v>
      </c>
      <c r="E163" s="65">
        <f t="shared" si="24"/>
        <v>407.986432172226</v>
      </c>
      <c r="F163" s="65">
        <f t="shared" si="30"/>
        <v>280.7796153235162</v>
      </c>
      <c r="G163" s="61">
        <f t="shared" si="31"/>
        <v>95904.62679070227</v>
      </c>
    </row>
    <row r="164" spans="1:7" s="23" customFormat="1" ht="12.75">
      <c r="A164" s="57">
        <f t="shared" si="28"/>
        <v>150</v>
      </c>
      <c r="B164" s="68">
        <f t="shared" si="22"/>
        <v>44531</v>
      </c>
      <c r="C164" s="61">
        <f t="shared" si="29"/>
        <v>95904.62679070227</v>
      </c>
      <c r="D164" s="61">
        <f t="shared" si="23"/>
        <v>688.7660474957422</v>
      </c>
      <c r="E164" s="65">
        <f t="shared" si="24"/>
        <v>406.7954586372288</v>
      </c>
      <c r="F164" s="65">
        <f t="shared" si="30"/>
        <v>281.9705888585134</v>
      </c>
      <c r="G164" s="61">
        <f t="shared" si="31"/>
        <v>95622.65620184375</v>
      </c>
    </row>
    <row r="165" spans="1:7" s="23" customFormat="1" ht="12.75">
      <c r="A165" s="57">
        <f t="shared" si="28"/>
        <v>151</v>
      </c>
      <c r="B165" s="68">
        <f t="shared" si="22"/>
        <v>44562</v>
      </c>
      <c r="C165" s="61">
        <f t="shared" si="29"/>
        <v>95622.65620184375</v>
      </c>
      <c r="D165" s="61">
        <f t="shared" si="23"/>
        <v>688.7660474957422</v>
      </c>
      <c r="E165" s="65">
        <f t="shared" si="24"/>
        <v>405.5994333894873</v>
      </c>
      <c r="F165" s="65">
        <f t="shared" si="30"/>
        <v>283.16661410625494</v>
      </c>
      <c r="G165" s="61">
        <f t="shared" si="31"/>
        <v>95339.4895877375</v>
      </c>
    </row>
    <row r="166" spans="1:7" s="23" customFormat="1" ht="12.75">
      <c r="A166" s="57">
        <f t="shared" si="28"/>
        <v>152</v>
      </c>
      <c r="B166" s="68">
        <f t="shared" si="22"/>
        <v>44593</v>
      </c>
      <c r="C166" s="61">
        <f t="shared" si="29"/>
        <v>95339.4895877375</v>
      </c>
      <c r="D166" s="61">
        <f t="shared" si="23"/>
        <v>688.7660474957422</v>
      </c>
      <c r="E166" s="65">
        <f t="shared" si="24"/>
        <v>404.39833500131994</v>
      </c>
      <c r="F166" s="65">
        <f t="shared" si="30"/>
        <v>284.3677124944223</v>
      </c>
      <c r="G166" s="61">
        <f t="shared" si="31"/>
        <v>95055.12187524307</v>
      </c>
    </row>
    <row r="167" spans="1:7" s="23" customFormat="1" ht="12.75">
      <c r="A167" s="57">
        <f t="shared" si="28"/>
        <v>153</v>
      </c>
      <c r="B167" s="68">
        <f t="shared" si="22"/>
        <v>44621</v>
      </c>
      <c r="C167" s="61">
        <f t="shared" si="29"/>
        <v>95055.12187524307</v>
      </c>
      <c r="D167" s="61">
        <f t="shared" si="23"/>
        <v>688.7660474957422</v>
      </c>
      <c r="E167" s="65">
        <f t="shared" si="24"/>
        <v>403.19214195415606</v>
      </c>
      <c r="F167" s="65">
        <f t="shared" si="30"/>
        <v>285.57390554158616</v>
      </c>
      <c r="G167" s="61">
        <f t="shared" si="31"/>
        <v>94769.54796970148</v>
      </c>
    </row>
    <row r="168" spans="1:7" s="23" customFormat="1" ht="12.75">
      <c r="A168" s="57">
        <f t="shared" si="28"/>
        <v>154</v>
      </c>
      <c r="B168" s="68">
        <f t="shared" si="22"/>
        <v>44652</v>
      </c>
      <c r="C168" s="61">
        <f t="shared" si="29"/>
        <v>94769.54796970148</v>
      </c>
      <c r="D168" s="61">
        <f t="shared" si="23"/>
        <v>688.7660474957422</v>
      </c>
      <c r="E168" s="65">
        <f t="shared" si="24"/>
        <v>401.9808326381505</v>
      </c>
      <c r="F168" s="65">
        <f t="shared" si="30"/>
        <v>286.7852148575917</v>
      </c>
      <c r="G168" s="61">
        <f t="shared" si="31"/>
        <v>94482.76275484389</v>
      </c>
    </row>
    <row r="169" spans="1:7" s="23" customFormat="1" ht="12.75">
      <c r="A169" s="57">
        <f t="shared" si="28"/>
        <v>155</v>
      </c>
      <c r="B169" s="68">
        <f t="shared" si="22"/>
        <v>44682</v>
      </c>
      <c r="C169" s="61">
        <f t="shared" si="29"/>
        <v>94482.76275484389</v>
      </c>
      <c r="D169" s="61">
        <f t="shared" si="23"/>
        <v>688.7660474957422</v>
      </c>
      <c r="E169" s="65">
        <f t="shared" si="24"/>
        <v>400.7643853517962</v>
      </c>
      <c r="F169" s="65">
        <f t="shared" si="30"/>
        <v>288.001662143946</v>
      </c>
      <c r="G169" s="61">
        <f t="shared" si="31"/>
        <v>94194.76109269995</v>
      </c>
    </row>
    <row r="170" spans="1:7" s="23" customFormat="1" ht="12.75">
      <c r="A170" s="57">
        <f t="shared" si="28"/>
        <v>156</v>
      </c>
      <c r="B170" s="68">
        <f t="shared" si="22"/>
        <v>44713</v>
      </c>
      <c r="C170" s="61">
        <f t="shared" si="29"/>
        <v>94194.76109269995</v>
      </c>
      <c r="D170" s="61">
        <f t="shared" si="23"/>
        <v>688.7660474957422</v>
      </c>
      <c r="E170" s="65">
        <f t="shared" si="24"/>
        <v>399.54277830153563</v>
      </c>
      <c r="F170" s="65">
        <f t="shared" si="30"/>
        <v>289.2232691942066</v>
      </c>
      <c r="G170" s="61">
        <f t="shared" si="31"/>
        <v>93905.53782350574</v>
      </c>
    </row>
    <row r="171" spans="1:7" s="23" customFormat="1" ht="12.75">
      <c r="A171" s="57">
        <f t="shared" si="28"/>
        <v>157</v>
      </c>
      <c r="B171" s="68">
        <f t="shared" si="22"/>
        <v>44743</v>
      </c>
      <c r="C171" s="61">
        <f t="shared" si="29"/>
        <v>93905.53782350574</v>
      </c>
      <c r="D171" s="61">
        <f t="shared" si="23"/>
        <v>688.7660474957422</v>
      </c>
      <c r="E171" s="65">
        <f t="shared" si="24"/>
        <v>398.3159896013702</v>
      </c>
      <c r="F171" s="65">
        <f t="shared" si="30"/>
        <v>290.45005789437204</v>
      </c>
      <c r="G171" s="61">
        <f t="shared" si="31"/>
        <v>93615.08776561137</v>
      </c>
    </row>
    <row r="172" spans="1:7" s="23" customFormat="1" ht="12.75">
      <c r="A172" s="57">
        <f t="shared" si="28"/>
        <v>158</v>
      </c>
      <c r="B172" s="68">
        <f t="shared" si="22"/>
        <v>44774</v>
      </c>
      <c r="C172" s="61">
        <f t="shared" si="29"/>
        <v>93615.08776561137</v>
      </c>
      <c r="D172" s="61">
        <f t="shared" si="23"/>
        <v>688.7660474957422</v>
      </c>
      <c r="E172" s="65">
        <f t="shared" si="24"/>
        <v>397.08399727246825</v>
      </c>
      <c r="F172" s="65">
        <f t="shared" si="30"/>
        <v>291.68205022327396</v>
      </c>
      <c r="G172" s="61">
        <f t="shared" si="31"/>
        <v>93323.4057153881</v>
      </c>
    </row>
    <row r="173" spans="1:7" s="23" customFormat="1" ht="12.75">
      <c r="A173" s="57">
        <f t="shared" si="28"/>
        <v>159</v>
      </c>
      <c r="B173" s="68">
        <f t="shared" si="22"/>
        <v>44805</v>
      </c>
      <c r="C173" s="61">
        <f t="shared" si="29"/>
        <v>93323.4057153881</v>
      </c>
      <c r="D173" s="61">
        <f t="shared" si="23"/>
        <v>688.7660474957422</v>
      </c>
      <c r="E173" s="65">
        <f t="shared" si="24"/>
        <v>395.84677924277116</v>
      </c>
      <c r="F173" s="65">
        <f t="shared" si="30"/>
        <v>292.91926825297105</v>
      </c>
      <c r="G173" s="61">
        <f t="shared" si="31"/>
        <v>93030.48644713513</v>
      </c>
    </row>
    <row r="174" spans="1:7" s="23" customFormat="1" ht="12.75">
      <c r="A174" s="57">
        <f t="shared" si="28"/>
        <v>160</v>
      </c>
      <c r="B174" s="68">
        <f t="shared" si="22"/>
        <v>44835</v>
      </c>
      <c r="C174" s="61">
        <f t="shared" si="29"/>
        <v>93030.48644713513</v>
      </c>
      <c r="D174" s="61">
        <f t="shared" si="23"/>
        <v>688.7660474957422</v>
      </c>
      <c r="E174" s="65">
        <f t="shared" si="24"/>
        <v>394.6043133465982</v>
      </c>
      <c r="F174" s="65">
        <f t="shared" si="30"/>
        <v>294.161734149144</v>
      </c>
      <c r="G174" s="61">
        <f t="shared" si="31"/>
        <v>92736.32471298598</v>
      </c>
    </row>
    <row r="175" spans="1:7" s="23" customFormat="1" ht="12.75">
      <c r="A175" s="57">
        <f t="shared" si="28"/>
        <v>161</v>
      </c>
      <c r="B175" s="68">
        <f t="shared" si="22"/>
        <v>44866</v>
      </c>
      <c r="C175" s="61">
        <f t="shared" si="29"/>
        <v>92736.32471298598</v>
      </c>
      <c r="D175" s="61">
        <f t="shared" si="23"/>
        <v>688.7660474957422</v>
      </c>
      <c r="E175" s="65">
        <f t="shared" si="24"/>
        <v>393.3565773242489</v>
      </c>
      <c r="F175" s="65">
        <f t="shared" si="30"/>
        <v>295.4094701714933</v>
      </c>
      <c r="G175" s="61">
        <f t="shared" si="31"/>
        <v>92440.91524281449</v>
      </c>
    </row>
    <row r="176" spans="1:7" s="23" customFormat="1" ht="12.75">
      <c r="A176" s="57">
        <f t="shared" si="28"/>
        <v>162</v>
      </c>
      <c r="B176" s="68">
        <f t="shared" si="22"/>
        <v>44896</v>
      </c>
      <c r="C176" s="61">
        <f t="shared" si="29"/>
        <v>92440.91524281449</v>
      </c>
      <c r="D176" s="61">
        <f t="shared" si="23"/>
        <v>688.7660474957422</v>
      </c>
      <c r="E176" s="65">
        <f t="shared" si="24"/>
        <v>392.1035488216048</v>
      </c>
      <c r="F176" s="65">
        <f t="shared" si="30"/>
        <v>296.6624986741374</v>
      </c>
      <c r="G176" s="61">
        <f t="shared" si="31"/>
        <v>92144.25274414035</v>
      </c>
    </row>
    <row r="177" spans="1:7" s="23" customFormat="1" ht="12.75">
      <c r="A177" s="57">
        <f t="shared" si="28"/>
        <v>163</v>
      </c>
      <c r="B177" s="68">
        <f t="shared" si="22"/>
        <v>44927</v>
      </c>
      <c r="C177" s="61">
        <f t="shared" si="29"/>
        <v>92144.25274414035</v>
      </c>
      <c r="D177" s="61">
        <f t="shared" si="23"/>
        <v>688.7660474957422</v>
      </c>
      <c r="E177" s="65">
        <f t="shared" si="24"/>
        <v>390.8452053897286</v>
      </c>
      <c r="F177" s="65">
        <f t="shared" si="30"/>
        <v>297.9208421060136</v>
      </c>
      <c r="G177" s="61">
        <f t="shared" si="31"/>
        <v>91846.33190203433</v>
      </c>
    </row>
    <row r="178" spans="1:7" s="23" customFormat="1" ht="12.75">
      <c r="A178" s="57">
        <f t="shared" si="28"/>
        <v>164</v>
      </c>
      <c r="B178" s="68">
        <f t="shared" si="22"/>
        <v>44958</v>
      </c>
      <c r="C178" s="61">
        <f t="shared" si="29"/>
        <v>91846.33190203433</v>
      </c>
      <c r="D178" s="61">
        <f t="shared" si="23"/>
        <v>688.7660474957422</v>
      </c>
      <c r="E178" s="65">
        <f t="shared" si="24"/>
        <v>389.5815244844623</v>
      </c>
      <c r="F178" s="65">
        <f t="shared" si="30"/>
        <v>299.1845230112799</v>
      </c>
      <c r="G178" s="61">
        <f t="shared" si="31"/>
        <v>91547.14737902305</v>
      </c>
    </row>
    <row r="179" spans="1:7" s="23" customFormat="1" ht="12.75">
      <c r="A179" s="57">
        <f t="shared" si="28"/>
        <v>165</v>
      </c>
      <c r="B179" s="68">
        <f t="shared" si="22"/>
        <v>44986</v>
      </c>
      <c r="C179" s="61">
        <f t="shared" si="29"/>
        <v>91547.14737902305</v>
      </c>
      <c r="D179" s="61">
        <f t="shared" si="23"/>
        <v>688.7660474957422</v>
      </c>
      <c r="E179" s="65">
        <f t="shared" si="24"/>
        <v>388.3124834660228</v>
      </c>
      <c r="F179" s="65">
        <f t="shared" si="30"/>
        <v>300.4535640297194</v>
      </c>
      <c r="G179" s="61">
        <f t="shared" si="31"/>
        <v>91246.69381499333</v>
      </c>
    </row>
    <row r="180" spans="1:7" s="23" customFormat="1" ht="12.75">
      <c r="A180" s="57">
        <f t="shared" si="28"/>
        <v>166</v>
      </c>
      <c r="B180" s="68">
        <f t="shared" si="22"/>
        <v>45017</v>
      </c>
      <c r="C180" s="61">
        <f t="shared" si="29"/>
        <v>91246.69381499333</v>
      </c>
      <c r="D180" s="61">
        <f t="shared" si="23"/>
        <v>688.7660474957422</v>
      </c>
      <c r="E180" s="65">
        <f t="shared" si="24"/>
        <v>387.0380595985967</v>
      </c>
      <c r="F180" s="65">
        <f t="shared" si="30"/>
        <v>301.7279878971455</v>
      </c>
      <c r="G180" s="61">
        <f t="shared" si="31"/>
        <v>90944.96582709618</v>
      </c>
    </row>
    <row r="181" spans="1:7" s="23" customFormat="1" ht="12.75">
      <c r="A181" s="57">
        <f t="shared" si="28"/>
        <v>167</v>
      </c>
      <c r="B181" s="68">
        <f t="shared" si="22"/>
        <v>45047</v>
      </c>
      <c r="C181" s="61">
        <f t="shared" si="29"/>
        <v>90944.96582709618</v>
      </c>
      <c r="D181" s="61">
        <f t="shared" si="23"/>
        <v>688.7660474957422</v>
      </c>
      <c r="E181" s="65">
        <f t="shared" si="24"/>
        <v>385.758230049933</v>
      </c>
      <c r="F181" s="65">
        <f t="shared" si="30"/>
        <v>303.0078174458092</v>
      </c>
      <c r="G181" s="61">
        <f t="shared" si="31"/>
        <v>90641.95800965038</v>
      </c>
    </row>
    <row r="182" spans="1:7" s="23" customFormat="1" ht="12.75">
      <c r="A182" s="57">
        <f t="shared" si="28"/>
        <v>168</v>
      </c>
      <c r="B182" s="68">
        <f t="shared" si="22"/>
        <v>45078</v>
      </c>
      <c r="C182" s="61">
        <f t="shared" si="29"/>
        <v>90641.95800965038</v>
      </c>
      <c r="D182" s="61">
        <f t="shared" si="23"/>
        <v>688.7660474957422</v>
      </c>
      <c r="E182" s="65">
        <f t="shared" si="24"/>
        <v>384.4729718909337</v>
      </c>
      <c r="F182" s="65">
        <f t="shared" si="30"/>
        <v>304.2930756048085</v>
      </c>
      <c r="G182" s="61">
        <f t="shared" si="31"/>
        <v>90337.66493404556</v>
      </c>
    </row>
    <row r="183" spans="1:7" s="23" customFormat="1" ht="12.75">
      <c r="A183" s="57">
        <f t="shared" si="28"/>
        <v>169</v>
      </c>
      <c r="B183" s="68">
        <f t="shared" si="22"/>
        <v>45108</v>
      </c>
      <c r="C183" s="61">
        <f t="shared" si="29"/>
        <v>90337.66493404556</v>
      </c>
      <c r="D183" s="61">
        <f t="shared" si="23"/>
        <v>688.7660474957422</v>
      </c>
      <c r="E183" s="65">
        <f t="shared" si="24"/>
        <v>383.18226209524323</v>
      </c>
      <c r="F183" s="65">
        <f t="shared" si="30"/>
        <v>305.583785400499</v>
      </c>
      <c r="G183" s="61">
        <f t="shared" si="31"/>
        <v>90032.08114864507</v>
      </c>
    </row>
    <row r="184" spans="1:7" s="23" customFormat="1" ht="12.75">
      <c r="A184" s="57">
        <f t="shared" si="28"/>
        <v>170</v>
      </c>
      <c r="B184" s="68">
        <f t="shared" si="22"/>
        <v>45139</v>
      </c>
      <c r="C184" s="61">
        <f t="shared" si="29"/>
        <v>90032.08114864507</v>
      </c>
      <c r="D184" s="61">
        <f t="shared" si="23"/>
        <v>688.7660474957422</v>
      </c>
      <c r="E184" s="65">
        <f t="shared" si="24"/>
        <v>381.88607753883616</v>
      </c>
      <c r="F184" s="65">
        <f t="shared" si="30"/>
        <v>306.87996995690605</v>
      </c>
      <c r="G184" s="61">
        <f t="shared" si="31"/>
        <v>89725.20117868816</v>
      </c>
    </row>
    <row r="185" spans="1:7" s="23" customFormat="1" ht="12.75">
      <c r="A185" s="57">
        <f t="shared" si="28"/>
        <v>171</v>
      </c>
      <c r="B185" s="68">
        <f t="shared" si="22"/>
        <v>45170</v>
      </c>
      <c r="C185" s="61">
        <f t="shared" si="29"/>
        <v>89725.20117868816</v>
      </c>
      <c r="D185" s="61">
        <f t="shared" si="23"/>
        <v>688.7660474957422</v>
      </c>
      <c r="E185" s="65">
        <f t="shared" si="24"/>
        <v>380.58439499960235</v>
      </c>
      <c r="F185" s="65">
        <f t="shared" si="30"/>
        <v>308.18165249613986</v>
      </c>
      <c r="G185" s="61">
        <f t="shared" si="31"/>
        <v>89417.01952619202</v>
      </c>
    </row>
    <row r="186" spans="1:7" s="23" customFormat="1" ht="12.75">
      <c r="A186" s="57">
        <f t="shared" si="28"/>
        <v>172</v>
      </c>
      <c r="B186" s="68">
        <f t="shared" si="22"/>
        <v>45200</v>
      </c>
      <c r="C186" s="61">
        <f t="shared" si="29"/>
        <v>89417.01952619202</v>
      </c>
      <c r="D186" s="61">
        <f t="shared" si="23"/>
        <v>688.7660474957422</v>
      </c>
      <c r="E186" s="65">
        <f t="shared" si="24"/>
        <v>379.27719115693117</v>
      </c>
      <c r="F186" s="65">
        <f t="shared" si="30"/>
        <v>309.48885633881105</v>
      </c>
      <c r="G186" s="61">
        <f t="shared" si="31"/>
        <v>89107.53066985321</v>
      </c>
    </row>
    <row r="187" spans="1:7" s="23" customFormat="1" ht="12.75">
      <c r="A187" s="57">
        <f t="shared" si="28"/>
        <v>173</v>
      </c>
      <c r="B187" s="68">
        <f t="shared" si="22"/>
        <v>45231</v>
      </c>
      <c r="C187" s="61">
        <f t="shared" si="29"/>
        <v>89107.53066985321</v>
      </c>
      <c r="D187" s="61">
        <f t="shared" si="23"/>
        <v>688.7660474957422</v>
      </c>
      <c r="E187" s="65">
        <f t="shared" si="24"/>
        <v>377.964442591294</v>
      </c>
      <c r="F187" s="65">
        <f t="shared" si="30"/>
        <v>310.8016049044482</v>
      </c>
      <c r="G187" s="61">
        <f t="shared" si="31"/>
        <v>88796.72906494875</v>
      </c>
    </row>
    <row r="188" spans="1:7" s="23" customFormat="1" ht="12.75">
      <c r="A188" s="57">
        <f t="shared" si="28"/>
        <v>174</v>
      </c>
      <c r="B188" s="68">
        <f t="shared" si="22"/>
        <v>45261</v>
      </c>
      <c r="C188" s="61">
        <f t="shared" si="29"/>
        <v>88796.72906494875</v>
      </c>
      <c r="D188" s="61">
        <f t="shared" si="23"/>
        <v>688.7660474957422</v>
      </c>
      <c r="E188" s="65">
        <f t="shared" si="24"/>
        <v>376.64612578382435</v>
      </c>
      <c r="F188" s="65">
        <f t="shared" si="30"/>
        <v>312.11992171191787</v>
      </c>
      <c r="G188" s="61">
        <f t="shared" si="31"/>
        <v>88484.60914323684</v>
      </c>
    </row>
    <row r="189" spans="1:7" s="23" customFormat="1" ht="12.75">
      <c r="A189" s="57">
        <f t="shared" si="28"/>
        <v>175</v>
      </c>
      <c r="B189" s="68">
        <f t="shared" si="22"/>
        <v>45292</v>
      </c>
      <c r="C189" s="61">
        <f t="shared" si="29"/>
        <v>88484.60914323684</v>
      </c>
      <c r="D189" s="61">
        <f t="shared" si="23"/>
        <v>688.7660474957422</v>
      </c>
      <c r="E189" s="65">
        <f t="shared" si="24"/>
        <v>375.3222171158963</v>
      </c>
      <c r="F189" s="65">
        <f t="shared" si="30"/>
        <v>313.4438303798459</v>
      </c>
      <c r="G189" s="61">
        <f t="shared" si="31"/>
        <v>88171.16531285699</v>
      </c>
    </row>
    <row r="190" spans="1:7" s="23" customFormat="1" ht="12.75">
      <c r="A190" s="57">
        <f t="shared" si="28"/>
        <v>176</v>
      </c>
      <c r="B190" s="68">
        <f t="shared" si="22"/>
        <v>45323</v>
      </c>
      <c r="C190" s="61">
        <f t="shared" si="29"/>
        <v>88171.16531285699</v>
      </c>
      <c r="D190" s="61">
        <f t="shared" si="23"/>
        <v>688.7660474957422</v>
      </c>
      <c r="E190" s="65">
        <f t="shared" si="24"/>
        <v>373.9926928687017</v>
      </c>
      <c r="F190" s="65">
        <f t="shared" si="30"/>
        <v>314.77335462704053</v>
      </c>
      <c r="G190" s="61">
        <f t="shared" si="31"/>
        <v>87856.39195822994</v>
      </c>
    </row>
    <row r="191" spans="1:7" s="23" customFormat="1" ht="12.75">
      <c r="A191" s="57">
        <f t="shared" si="28"/>
        <v>177</v>
      </c>
      <c r="B191" s="68">
        <f t="shared" si="22"/>
        <v>45352</v>
      </c>
      <c r="C191" s="61">
        <f t="shared" si="29"/>
        <v>87856.39195822994</v>
      </c>
      <c r="D191" s="61">
        <f t="shared" si="23"/>
        <v>688.7660474957422</v>
      </c>
      <c r="E191" s="65">
        <f t="shared" si="24"/>
        <v>372.65752922282536</v>
      </c>
      <c r="F191" s="65">
        <f t="shared" si="30"/>
        <v>316.10851827291685</v>
      </c>
      <c r="G191" s="61">
        <f t="shared" si="31"/>
        <v>87540.28343995703</v>
      </c>
    </row>
    <row r="192" spans="1:7" s="23" customFormat="1" ht="12.75">
      <c r="A192" s="57">
        <f t="shared" si="28"/>
        <v>178</v>
      </c>
      <c r="B192" s="68">
        <f t="shared" si="22"/>
        <v>45383</v>
      </c>
      <c r="C192" s="61">
        <f t="shared" si="29"/>
        <v>87540.28343995703</v>
      </c>
      <c r="D192" s="61">
        <f t="shared" si="23"/>
        <v>688.7660474957422</v>
      </c>
      <c r="E192" s="65">
        <f t="shared" si="24"/>
        <v>371.3167022578177</v>
      </c>
      <c r="F192" s="65">
        <f t="shared" si="30"/>
        <v>317.4493452379245</v>
      </c>
      <c r="G192" s="61">
        <f t="shared" si="31"/>
        <v>87222.8340947191</v>
      </c>
    </row>
    <row r="193" spans="1:7" s="23" customFormat="1" ht="12.75">
      <c r="A193" s="57">
        <f t="shared" si="28"/>
        <v>179</v>
      </c>
      <c r="B193" s="68">
        <f aca="true" t="shared" si="32" ref="B193:B256">IF(A193&lt;&gt;0,DATE(YEAR(B192),MONTH(B192)+(12/q),MIN(DAY($B$15),DAY(DATE(YEAR(B192),MONTH(B192)+(12/q)+1,0)))),"")</f>
        <v>45413</v>
      </c>
      <c r="C193" s="61">
        <f t="shared" si="29"/>
        <v>87222.8340947191</v>
      </c>
      <c r="D193" s="61">
        <f aca="true" t="shared" si="33" ref="D193:D256">IF(A193&lt;&gt;0,P*r^(A193-1),0)</f>
        <v>688.7660474957422</v>
      </c>
      <c r="E193" s="65">
        <f aca="true" t="shared" si="34" ref="E193:E256">C193*i/q</f>
        <v>369.97018795176683</v>
      </c>
      <c r="F193" s="65">
        <f t="shared" si="30"/>
        <v>318.7958595439754</v>
      </c>
      <c r="G193" s="61">
        <f t="shared" si="31"/>
        <v>86904.03823517513</v>
      </c>
    </row>
    <row r="194" spans="1:7" s="23" customFormat="1" ht="12.75">
      <c r="A194" s="57">
        <f t="shared" si="28"/>
        <v>180</v>
      </c>
      <c r="B194" s="68">
        <f t="shared" si="32"/>
        <v>45444</v>
      </c>
      <c r="C194" s="61">
        <f t="shared" si="29"/>
        <v>86904.03823517513</v>
      </c>
      <c r="D194" s="61">
        <f t="shared" si="33"/>
        <v>688.7660474957422</v>
      </c>
      <c r="E194" s="65">
        <f t="shared" si="34"/>
        <v>368.61796218086783</v>
      </c>
      <c r="F194" s="65">
        <f t="shared" si="30"/>
        <v>320.1480853148744</v>
      </c>
      <c r="G194" s="61">
        <f t="shared" si="31"/>
        <v>86583.89014986026</v>
      </c>
    </row>
    <row r="195" spans="1:7" s="23" customFormat="1" ht="12.75">
      <c r="A195" s="57">
        <f t="shared" si="28"/>
        <v>181</v>
      </c>
      <c r="B195" s="68">
        <f t="shared" si="32"/>
        <v>45474</v>
      </c>
      <c r="C195" s="61">
        <f t="shared" si="29"/>
        <v>86583.89014986026</v>
      </c>
      <c r="D195" s="61">
        <f t="shared" si="33"/>
        <v>688.7660474957422</v>
      </c>
      <c r="E195" s="65">
        <f t="shared" si="34"/>
        <v>367.2600007189906</v>
      </c>
      <c r="F195" s="65">
        <f t="shared" si="30"/>
        <v>321.5060467767516</v>
      </c>
      <c r="G195" s="61">
        <f t="shared" si="31"/>
        <v>86262.38410308352</v>
      </c>
    </row>
    <row r="196" spans="1:7" s="23" customFormat="1" ht="12.75">
      <c r="A196" s="57">
        <f t="shared" si="28"/>
        <v>182</v>
      </c>
      <c r="B196" s="68">
        <f t="shared" si="32"/>
        <v>45505</v>
      </c>
      <c r="C196" s="61">
        <f t="shared" si="29"/>
        <v>86262.38410308352</v>
      </c>
      <c r="D196" s="61">
        <f t="shared" si="33"/>
        <v>688.7660474957422</v>
      </c>
      <c r="E196" s="65">
        <f t="shared" si="34"/>
        <v>365.8962792372459</v>
      </c>
      <c r="F196" s="65">
        <f t="shared" si="30"/>
        <v>322.8697682584963</v>
      </c>
      <c r="G196" s="61">
        <f t="shared" si="31"/>
        <v>85939.51433482503</v>
      </c>
    </row>
    <row r="197" spans="1:7" s="23" customFormat="1" ht="12.75">
      <c r="A197" s="57">
        <f t="shared" si="28"/>
        <v>183</v>
      </c>
      <c r="B197" s="68">
        <f t="shared" si="32"/>
        <v>45536</v>
      </c>
      <c r="C197" s="61">
        <f t="shared" si="29"/>
        <v>85939.51433482503</v>
      </c>
      <c r="D197" s="61">
        <f t="shared" si="33"/>
        <v>688.7660474957422</v>
      </c>
      <c r="E197" s="65">
        <f t="shared" si="34"/>
        <v>364.52677330354953</v>
      </c>
      <c r="F197" s="65">
        <f t="shared" si="30"/>
        <v>324.2392741921927</v>
      </c>
      <c r="G197" s="61">
        <f t="shared" si="31"/>
        <v>85615.27506063283</v>
      </c>
    </row>
    <row r="198" spans="1:7" s="23" customFormat="1" ht="12.75">
      <c r="A198" s="57">
        <f t="shared" si="28"/>
        <v>184</v>
      </c>
      <c r="B198" s="68">
        <f t="shared" si="32"/>
        <v>45566</v>
      </c>
      <c r="C198" s="61">
        <f t="shared" si="29"/>
        <v>85615.27506063283</v>
      </c>
      <c r="D198" s="61">
        <f t="shared" si="33"/>
        <v>688.7660474957422</v>
      </c>
      <c r="E198" s="65">
        <f t="shared" si="34"/>
        <v>363.1514583821843</v>
      </c>
      <c r="F198" s="65">
        <f t="shared" si="30"/>
        <v>325.61458911355794</v>
      </c>
      <c r="G198" s="61">
        <f t="shared" si="31"/>
        <v>85289.66047151928</v>
      </c>
    </row>
    <row r="199" spans="1:7" s="23" customFormat="1" ht="12.75">
      <c r="A199" s="57">
        <f t="shared" si="28"/>
        <v>185</v>
      </c>
      <c r="B199" s="68">
        <f t="shared" si="32"/>
        <v>45597</v>
      </c>
      <c r="C199" s="61">
        <f t="shared" si="29"/>
        <v>85289.66047151928</v>
      </c>
      <c r="D199" s="61">
        <f t="shared" si="33"/>
        <v>688.7660474957422</v>
      </c>
      <c r="E199" s="65">
        <f t="shared" si="34"/>
        <v>361.77030983336095</v>
      </c>
      <c r="F199" s="65">
        <f t="shared" si="30"/>
        <v>326.99573766238126</v>
      </c>
      <c r="G199" s="61">
        <f t="shared" si="31"/>
        <v>84962.6647338569</v>
      </c>
    </row>
    <row r="200" spans="1:7" s="23" customFormat="1" ht="12.75">
      <c r="A200" s="57">
        <f t="shared" si="28"/>
        <v>186</v>
      </c>
      <c r="B200" s="68">
        <f t="shared" si="32"/>
        <v>45627</v>
      </c>
      <c r="C200" s="61">
        <f t="shared" si="29"/>
        <v>84962.6647338569</v>
      </c>
      <c r="D200" s="61">
        <f t="shared" si="33"/>
        <v>688.7660474957422</v>
      </c>
      <c r="E200" s="65">
        <f t="shared" si="34"/>
        <v>360.38330291277634</v>
      </c>
      <c r="F200" s="65">
        <f t="shared" si="30"/>
        <v>328.38274458296587</v>
      </c>
      <c r="G200" s="61">
        <f t="shared" si="31"/>
        <v>84634.28198927394</v>
      </c>
    </row>
    <row r="201" spans="1:7" s="23" customFormat="1" ht="12.75">
      <c r="A201" s="57">
        <f t="shared" si="28"/>
        <v>187</v>
      </c>
      <c r="B201" s="68">
        <f t="shared" si="32"/>
        <v>45658</v>
      </c>
      <c r="C201" s="61">
        <f t="shared" si="29"/>
        <v>84634.28198927394</v>
      </c>
      <c r="D201" s="61">
        <f t="shared" si="33"/>
        <v>688.7660474957422</v>
      </c>
      <c r="E201" s="65">
        <f t="shared" si="34"/>
        <v>358.99041277117027</v>
      </c>
      <c r="F201" s="65">
        <f t="shared" si="30"/>
        <v>329.77563472457194</v>
      </c>
      <c r="G201" s="61">
        <f t="shared" si="31"/>
        <v>84304.50635454936</v>
      </c>
    </row>
    <row r="202" spans="1:7" s="23" customFormat="1" ht="12.75">
      <c r="A202" s="57">
        <f t="shared" si="28"/>
        <v>188</v>
      </c>
      <c r="B202" s="68">
        <f t="shared" si="32"/>
        <v>45689</v>
      </c>
      <c r="C202" s="61">
        <f t="shared" si="29"/>
        <v>84304.50635454936</v>
      </c>
      <c r="D202" s="61">
        <f t="shared" si="33"/>
        <v>688.7660474957422</v>
      </c>
      <c r="E202" s="65">
        <f t="shared" si="34"/>
        <v>357.59161445388025</v>
      </c>
      <c r="F202" s="65">
        <f t="shared" si="30"/>
        <v>331.17443304186196</v>
      </c>
      <c r="G202" s="61">
        <f t="shared" si="31"/>
        <v>83973.3319215075</v>
      </c>
    </row>
    <row r="203" spans="1:7" s="23" customFormat="1" ht="12.75">
      <c r="A203" s="57">
        <f t="shared" si="28"/>
        <v>189</v>
      </c>
      <c r="B203" s="68">
        <f t="shared" si="32"/>
        <v>45717</v>
      </c>
      <c r="C203" s="61">
        <f t="shared" si="29"/>
        <v>83973.3319215075</v>
      </c>
      <c r="D203" s="61">
        <f t="shared" si="33"/>
        <v>688.7660474957422</v>
      </c>
      <c r="E203" s="65">
        <f t="shared" si="34"/>
        <v>356.1868829003943</v>
      </c>
      <c r="F203" s="65">
        <f t="shared" si="30"/>
        <v>332.5791645953479</v>
      </c>
      <c r="G203" s="61">
        <f t="shared" si="31"/>
        <v>83640.75275691216</v>
      </c>
    </row>
    <row r="204" spans="1:7" s="23" customFormat="1" ht="12.75">
      <c r="A204" s="57">
        <f aca="true" t="shared" si="35" ref="A204:A267">IF(AND(A203+1&lt;=n*q,A203&lt;&gt;0),A203+1,0)</f>
        <v>190</v>
      </c>
      <c r="B204" s="68">
        <f t="shared" si="32"/>
        <v>45748</v>
      </c>
      <c r="C204" s="61">
        <f aca="true" t="shared" si="36" ref="C204:C267">IF(A204&lt;&gt;0,G203,0)</f>
        <v>83640.75275691216</v>
      </c>
      <c r="D204" s="61">
        <f t="shared" si="33"/>
        <v>688.7660474957422</v>
      </c>
      <c r="E204" s="65">
        <f t="shared" si="34"/>
        <v>354.77619294390246</v>
      </c>
      <c r="F204" s="65">
        <f aca="true" t="shared" si="37" ref="F204:F267">IF(A204&lt;&gt;0,D204-E204,0)</f>
        <v>333.98985455183976</v>
      </c>
      <c r="G204" s="61">
        <f aca="true" t="shared" si="38" ref="G204:G267">C204-F204</f>
        <v>83306.76290236032</v>
      </c>
    </row>
    <row r="205" spans="1:7" s="23" customFormat="1" ht="12.75">
      <c r="A205" s="57">
        <f t="shared" si="35"/>
        <v>191</v>
      </c>
      <c r="B205" s="68">
        <f t="shared" si="32"/>
        <v>45778</v>
      </c>
      <c r="C205" s="61">
        <f t="shared" si="36"/>
        <v>83306.76290236032</v>
      </c>
      <c r="D205" s="61">
        <f t="shared" si="33"/>
        <v>688.7660474957422</v>
      </c>
      <c r="E205" s="65">
        <f t="shared" si="34"/>
        <v>353.3595193108451</v>
      </c>
      <c r="F205" s="65">
        <f t="shared" si="37"/>
        <v>335.4065281848971</v>
      </c>
      <c r="G205" s="61">
        <f t="shared" si="38"/>
        <v>82971.35637417542</v>
      </c>
    </row>
    <row r="206" spans="1:7" s="23" customFormat="1" ht="12.75">
      <c r="A206" s="57">
        <f t="shared" si="35"/>
        <v>192</v>
      </c>
      <c r="B206" s="68">
        <f t="shared" si="32"/>
        <v>45809</v>
      </c>
      <c r="C206" s="61">
        <f t="shared" si="36"/>
        <v>82971.35637417542</v>
      </c>
      <c r="D206" s="61">
        <f t="shared" si="33"/>
        <v>688.7660474957422</v>
      </c>
      <c r="E206" s="65">
        <f t="shared" si="34"/>
        <v>351.9368366204607</v>
      </c>
      <c r="F206" s="65">
        <f t="shared" si="37"/>
        <v>336.8292108752815</v>
      </c>
      <c r="G206" s="61">
        <f t="shared" si="38"/>
        <v>82634.52716330014</v>
      </c>
    </row>
    <row r="207" spans="1:7" s="23" customFormat="1" ht="12.75">
      <c r="A207" s="57">
        <f t="shared" si="35"/>
        <v>193</v>
      </c>
      <c r="B207" s="68">
        <f t="shared" si="32"/>
        <v>45839</v>
      </c>
      <c r="C207" s="61">
        <f t="shared" si="36"/>
        <v>82634.52716330014</v>
      </c>
      <c r="D207" s="61">
        <f t="shared" si="33"/>
        <v>688.7660474957422</v>
      </c>
      <c r="E207" s="65">
        <f t="shared" si="34"/>
        <v>350.5081193843314</v>
      </c>
      <c r="F207" s="65">
        <f t="shared" si="37"/>
        <v>338.2579281114108</v>
      </c>
      <c r="G207" s="61">
        <f t="shared" si="38"/>
        <v>82296.26923518872</v>
      </c>
    </row>
    <row r="208" spans="1:7" s="23" customFormat="1" ht="12.75">
      <c r="A208" s="57">
        <f t="shared" si="35"/>
        <v>194</v>
      </c>
      <c r="B208" s="68">
        <f t="shared" si="32"/>
        <v>45870</v>
      </c>
      <c r="C208" s="61">
        <f t="shared" si="36"/>
        <v>82296.26923518872</v>
      </c>
      <c r="D208" s="61">
        <f t="shared" si="33"/>
        <v>688.7660474957422</v>
      </c>
      <c r="E208" s="65">
        <f t="shared" si="34"/>
        <v>349.0733420059255</v>
      </c>
      <c r="F208" s="65">
        <f t="shared" si="37"/>
        <v>339.6927054898167</v>
      </c>
      <c r="G208" s="61">
        <f t="shared" si="38"/>
        <v>81956.57652969891</v>
      </c>
    </row>
    <row r="209" spans="1:7" s="23" customFormat="1" ht="12.75">
      <c r="A209" s="57">
        <f t="shared" si="35"/>
        <v>195</v>
      </c>
      <c r="B209" s="68">
        <f t="shared" si="32"/>
        <v>45901</v>
      </c>
      <c r="C209" s="61">
        <f t="shared" si="36"/>
        <v>81956.57652969891</v>
      </c>
      <c r="D209" s="61">
        <f t="shared" si="33"/>
        <v>688.7660474957422</v>
      </c>
      <c r="E209" s="65">
        <f t="shared" si="34"/>
        <v>347.63247878013954</v>
      </c>
      <c r="F209" s="65">
        <f t="shared" si="37"/>
        <v>341.1335687156027</v>
      </c>
      <c r="G209" s="61">
        <f t="shared" si="38"/>
        <v>81615.4429609833</v>
      </c>
    </row>
    <row r="210" spans="1:7" s="23" customFormat="1" ht="12.75">
      <c r="A210" s="57">
        <f t="shared" si="35"/>
        <v>196</v>
      </c>
      <c r="B210" s="68">
        <f t="shared" si="32"/>
        <v>45931</v>
      </c>
      <c r="C210" s="61">
        <f t="shared" si="36"/>
        <v>81615.4429609833</v>
      </c>
      <c r="D210" s="61">
        <f t="shared" si="33"/>
        <v>688.7660474957422</v>
      </c>
      <c r="E210" s="65">
        <f t="shared" si="34"/>
        <v>346.1855038928375</v>
      </c>
      <c r="F210" s="65">
        <f t="shared" si="37"/>
        <v>342.5805436029047</v>
      </c>
      <c r="G210" s="61">
        <f t="shared" si="38"/>
        <v>81272.8624173804</v>
      </c>
    </row>
    <row r="211" spans="1:7" s="23" customFormat="1" ht="12.75">
      <c r="A211" s="57">
        <f t="shared" si="35"/>
        <v>197</v>
      </c>
      <c r="B211" s="68">
        <f t="shared" si="32"/>
        <v>45962</v>
      </c>
      <c r="C211" s="61">
        <f t="shared" si="36"/>
        <v>81272.8624173804</v>
      </c>
      <c r="D211" s="61">
        <f t="shared" si="33"/>
        <v>688.7660474957422</v>
      </c>
      <c r="E211" s="65">
        <f t="shared" si="34"/>
        <v>344.7323914203885</v>
      </c>
      <c r="F211" s="65">
        <f t="shared" si="37"/>
        <v>344.0336560753537</v>
      </c>
      <c r="G211" s="61">
        <f t="shared" si="38"/>
        <v>80928.82876130505</v>
      </c>
    </row>
    <row r="212" spans="1:7" s="23" customFormat="1" ht="12.75">
      <c r="A212" s="57">
        <f t="shared" si="35"/>
        <v>198</v>
      </c>
      <c r="B212" s="68">
        <f t="shared" si="32"/>
        <v>45992</v>
      </c>
      <c r="C212" s="61">
        <f t="shared" si="36"/>
        <v>80928.82876130505</v>
      </c>
      <c r="D212" s="61">
        <f t="shared" si="33"/>
        <v>688.7660474957422</v>
      </c>
      <c r="E212" s="65">
        <f t="shared" si="34"/>
        <v>343.27311532920226</v>
      </c>
      <c r="F212" s="65">
        <f t="shared" si="37"/>
        <v>345.49293216653996</v>
      </c>
      <c r="G212" s="61">
        <f t="shared" si="38"/>
        <v>80583.33582913851</v>
      </c>
    </row>
    <row r="213" spans="1:7" s="23" customFormat="1" ht="12.75">
      <c r="A213" s="57">
        <f t="shared" si="35"/>
        <v>199</v>
      </c>
      <c r="B213" s="68">
        <f t="shared" si="32"/>
        <v>46023</v>
      </c>
      <c r="C213" s="61">
        <f t="shared" si="36"/>
        <v>80583.33582913851</v>
      </c>
      <c r="D213" s="61">
        <f t="shared" si="33"/>
        <v>688.7660474957422</v>
      </c>
      <c r="E213" s="65">
        <f t="shared" si="34"/>
        <v>341.8076494752625</v>
      </c>
      <c r="F213" s="65">
        <f t="shared" si="37"/>
        <v>346.9583980204797</v>
      </c>
      <c r="G213" s="61">
        <f t="shared" si="38"/>
        <v>80236.37743111803</v>
      </c>
    </row>
    <row r="214" spans="1:7" s="23" customFormat="1" ht="12.75">
      <c r="A214" s="57">
        <f t="shared" si="35"/>
        <v>200</v>
      </c>
      <c r="B214" s="68">
        <f t="shared" si="32"/>
        <v>46054</v>
      </c>
      <c r="C214" s="61">
        <f t="shared" si="36"/>
        <v>80236.37743111803</v>
      </c>
      <c r="D214" s="61">
        <f t="shared" si="33"/>
        <v>688.7660474957422</v>
      </c>
      <c r="E214" s="65">
        <f t="shared" si="34"/>
        <v>340.33596760365896</v>
      </c>
      <c r="F214" s="65">
        <f t="shared" si="37"/>
        <v>348.43007989208326</v>
      </c>
      <c r="G214" s="61">
        <f t="shared" si="38"/>
        <v>79887.94735122594</v>
      </c>
    </row>
    <row r="215" spans="1:7" s="23" customFormat="1" ht="12.75">
      <c r="A215" s="57">
        <f t="shared" si="35"/>
        <v>201</v>
      </c>
      <c r="B215" s="68">
        <f t="shared" si="32"/>
        <v>46082</v>
      </c>
      <c r="C215" s="61">
        <f t="shared" si="36"/>
        <v>79887.94735122594</v>
      </c>
      <c r="D215" s="61">
        <f t="shared" si="33"/>
        <v>688.7660474957422</v>
      </c>
      <c r="E215" s="65">
        <f t="shared" si="34"/>
        <v>338.8580433481167</v>
      </c>
      <c r="F215" s="65">
        <f t="shared" si="37"/>
        <v>349.9080041476255</v>
      </c>
      <c r="G215" s="61">
        <f t="shared" si="38"/>
        <v>79538.03934707832</v>
      </c>
    </row>
    <row r="216" spans="1:7" s="23" customFormat="1" ht="12.75">
      <c r="A216" s="57">
        <f t="shared" si="35"/>
        <v>202</v>
      </c>
      <c r="B216" s="68">
        <f t="shared" si="32"/>
        <v>46113</v>
      </c>
      <c r="C216" s="61">
        <f t="shared" si="36"/>
        <v>79538.03934707832</v>
      </c>
      <c r="D216" s="61">
        <f t="shared" si="33"/>
        <v>688.7660474957422</v>
      </c>
      <c r="E216" s="65">
        <f t="shared" si="34"/>
        <v>337.37385023052383</v>
      </c>
      <c r="F216" s="65">
        <f t="shared" si="37"/>
        <v>351.3921972652184</v>
      </c>
      <c r="G216" s="61">
        <f t="shared" si="38"/>
        <v>79186.6471498131</v>
      </c>
    </row>
    <row r="217" spans="1:7" s="23" customFormat="1" ht="12.75">
      <c r="A217" s="57">
        <f t="shared" si="35"/>
        <v>203</v>
      </c>
      <c r="B217" s="68">
        <f t="shared" si="32"/>
        <v>46143</v>
      </c>
      <c r="C217" s="61">
        <f t="shared" si="36"/>
        <v>79186.6471498131</v>
      </c>
      <c r="D217" s="61">
        <f t="shared" si="33"/>
        <v>688.7660474957422</v>
      </c>
      <c r="E217" s="65">
        <f t="shared" si="34"/>
        <v>335.88336166045724</v>
      </c>
      <c r="F217" s="65">
        <f t="shared" si="37"/>
        <v>352.882685835285</v>
      </c>
      <c r="G217" s="61">
        <f t="shared" si="38"/>
        <v>78833.76446397782</v>
      </c>
    </row>
    <row r="218" spans="1:7" s="23" customFormat="1" ht="12.75">
      <c r="A218" s="57">
        <f t="shared" si="35"/>
        <v>204</v>
      </c>
      <c r="B218" s="68">
        <f t="shared" si="32"/>
        <v>46174</v>
      </c>
      <c r="C218" s="61">
        <f t="shared" si="36"/>
        <v>78833.76446397782</v>
      </c>
      <c r="D218" s="61">
        <f t="shared" si="33"/>
        <v>688.7660474957422</v>
      </c>
      <c r="E218" s="65">
        <f t="shared" si="34"/>
        <v>334.3865509347059</v>
      </c>
      <c r="F218" s="65">
        <f t="shared" si="37"/>
        <v>354.3794965610363</v>
      </c>
      <c r="G218" s="61">
        <f t="shared" si="38"/>
        <v>78479.38496741677</v>
      </c>
    </row>
    <row r="219" spans="1:7" s="23" customFormat="1" ht="12.75">
      <c r="A219" s="57">
        <f t="shared" si="35"/>
        <v>205</v>
      </c>
      <c r="B219" s="68">
        <f t="shared" si="32"/>
        <v>46204</v>
      </c>
      <c r="C219" s="61">
        <f t="shared" si="36"/>
        <v>78479.38496741677</v>
      </c>
      <c r="D219" s="61">
        <f t="shared" si="33"/>
        <v>688.7660474957422</v>
      </c>
      <c r="E219" s="65">
        <f t="shared" si="34"/>
        <v>332.8833912367928</v>
      </c>
      <c r="F219" s="65">
        <f t="shared" si="37"/>
        <v>355.8826562589494</v>
      </c>
      <c r="G219" s="61">
        <f t="shared" si="38"/>
        <v>78123.50231115782</v>
      </c>
    </row>
    <row r="220" spans="1:7" s="23" customFormat="1" ht="12.75">
      <c r="A220" s="57">
        <f t="shared" si="35"/>
        <v>206</v>
      </c>
      <c r="B220" s="68">
        <f t="shared" si="32"/>
        <v>46235</v>
      </c>
      <c r="C220" s="61">
        <f t="shared" si="36"/>
        <v>78123.50231115782</v>
      </c>
      <c r="D220" s="61">
        <f t="shared" si="33"/>
        <v>688.7660474957422</v>
      </c>
      <c r="E220" s="65">
        <f t="shared" si="34"/>
        <v>331.3738556364944</v>
      </c>
      <c r="F220" s="65">
        <f t="shared" si="37"/>
        <v>357.3921918592478</v>
      </c>
      <c r="G220" s="61">
        <f t="shared" si="38"/>
        <v>77766.11011929857</v>
      </c>
    </row>
    <row r="221" spans="1:7" s="23" customFormat="1" ht="12.75">
      <c r="A221" s="57">
        <f t="shared" si="35"/>
        <v>207</v>
      </c>
      <c r="B221" s="68">
        <f t="shared" si="32"/>
        <v>46266</v>
      </c>
      <c r="C221" s="61">
        <f t="shared" si="36"/>
        <v>77766.11011929857</v>
      </c>
      <c r="D221" s="61">
        <f t="shared" si="33"/>
        <v>688.7660474957422</v>
      </c>
      <c r="E221" s="65">
        <f t="shared" si="34"/>
        <v>329.85791708935807</v>
      </c>
      <c r="F221" s="65">
        <f t="shared" si="37"/>
        <v>358.90813040638415</v>
      </c>
      <c r="G221" s="61">
        <f t="shared" si="38"/>
        <v>77407.20198889218</v>
      </c>
    </row>
    <row r="222" spans="1:7" s="23" customFormat="1" ht="12.75">
      <c r="A222" s="57">
        <f t="shared" si="35"/>
        <v>208</v>
      </c>
      <c r="B222" s="68">
        <f t="shared" si="32"/>
        <v>46296</v>
      </c>
      <c r="C222" s="61">
        <f t="shared" si="36"/>
        <v>77407.20198889218</v>
      </c>
      <c r="D222" s="61">
        <f t="shared" si="33"/>
        <v>688.7660474957422</v>
      </c>
      <c r="E222" s="65">
        <f t="shared" si="34"/>
        <v>328.33554843621766</v>
      </c>
      <c r="F222" s="65">
        <f t="shared" si="37"/>
        <v>360.43049905952455</v>
      </c>
      <c r="G222" s="61">
        <f t="shared" si="38"/>
        <v>77046.77148983265</v>
      </c>
    </row>
    <row r="223" spans="1:7" s="23" customFormat="1" ht="12.75">
      <c r="A223" s="57">
        <f t="shared" si="35"/>
        <v>209</v>
      </c>
      <c r="B223" s="68">
        <f t="shared" si="32"/>
        <v>46327</v>
      </c>
      <c r="C223" s="61">
        <f t="shared" si="36"/>
        <v>77046.77148983265</v>
      </c>
      <c r="D223" s="61">
        <f t="shared" si="33"/>
        <v>688.7660474957422</v>
      </c>
      <c r="E223" s="65">
        <f t="shared" si="34"/>
        <v>326.80672240270684</v>
      </c>
      <c r="F223" s="65">
        <f t="shared" si="37"/>
        <v>361.9593250930354</v>
      </c>
      <c r="G223" s="61">
        <f t="shared" si="38"/>
        <v>76684.81216473962</v>
      </c>
    </row>
    <row r="224" spans="1:7" s="23" customFormat="1" ht="12.75">
      <c r="A224" s="57">
        <f t="shared" si="35"/>
        <v>210</v>
      </c>
      <c r="B224" s="68">
        <f t="shared" si="32"/>
        <v>46357</v>
      </c>
      <c r="C224" s="61">
        <f t="shared" si="36"/>
        <v>76684.81216473962</v>
      </c>
      <c r="D224" s="61">
        <f t="shared" si="33"/>
        <v>688.7660474957422</v>
      </c>
      <c r="E224" s="65">
        <f t="shared" si="34"/>
        <v>325.27141159877056</v>
      </c>
      <c r="F224" s="65">
        <f t="shared" si="37"/>
        <v>363.49463589697166</v>
      </c>
      <c r="G224" s="61">
        <f t="shared" si="38"/>
        <v>76321.31752884264</v>
      </c>
    </row>
    <row r="225" spans="1:7" s="23" customFormat="1" ht="12.75">
      <c r="A225" s="57">
        <f t="shared" si="35"/>
        <v>211</v>
      </c>
      <c r="B225" s="68">
        <f t="shared" si="32"/>
        <v>46388</v>
      </c>
      <c r="C225" s="61">
        <f t="shared" si="36"/>
        <v>76321.31752884264</v>
      </c>
      <c r="D225" s="61">
        <f t="shared" si="33"/>
        <v>688.7660474957422</v>
      </c>
      <c r="E225" s="65">
        <f t="shared" si="34"/>
        <v>323.72958851817424</v>
      </c>
      <c r="F225" s="65">
        <f t="shared" si="37"/>
        <v>365.036458977568</v>
      </c>
      <c r="G225" s="61">
        <f t="shared" si="38"/>
        <v>75956.28106986507</v>
      </c>
    </row>
    <row r="226" spans="1:7" s="23" customFormat="1" ht="12.75">
      <c r="A226" s="57">
        <f t="shared" si="35"/>
        <v>212</v>
      </c>
      <c r="B226" s="68">
        <f t="shared" si="32"/>
        <v>46419</v>
      </c>
      <c r="C226" s="61">
        <f t="shared" si="36"/>
        <v>75956.28106986507</v>
      </c>
      <c r="D226" s="61">
        <f t="shared" si="33"/>
        <v>688.7660474957422</v>
      </c>
      <c r="E226" s="65">
        <f t="shared" si="34"/>
        <v>322.181225538011</v>
      </c>
      <c r="F226" s="65">
        <f t="shared" si="37"/>
        <v>366.5848219577312</v>
      </c>
      <c r="G226" s="61">
        <f t="shared" si="38"/>
        <v>75589.69624790734</v>
      </c>
    </row>
    <row r="227" spans="1:7" s="23" customFormat="1" ht="12.75">
      <c r="A227" s="57">
        <f t="shared" si="35"/>
        <v>213</v>
      </c>
      <c r="B227" s="68">
        <f t="shared" si="32"/>
        <v>46447</v>
      </c>
      <c r="C227" s="61">
        <f t="shared" si="36"/>
        <v>75589.69624790734</v>
      </c>
      <c r="D227" s="61">
        <f t="shared" si="33"/>
        <v>688.7660474957422</v>
      </c>
      <c r="E227" s="65">
        <f t="shared" si="34"/>
        <v>320.62629491820695</v>
      </c>
      <c r="F227" s="65">
        <f t="shared" si="37"/>
        <v>368.13975257753526</v>
      </c>
      <c r="G227" s="61">
        <f t="shared" si="38"/>
        <v>75221.5564953298</v>
      </c>
    </row>
    <row r="228" spans="1:7" s="23" customFormat="1" ht="12.75">
      <c r="A228" s="57">
        <f t="shared" si="35"/>
        <v>214</v>
      </c>
      <c r="B228" s="68">
        <f t="shared" si="32"/>
        <v>46478</v>
      </c>
      <c r="C228" s="61">
        <f t="shared" si="36"/>
        <v>75221.5564953298</v>
      </c>
      <c r="D228" s="61">
        <f t="shared" si="33"/>
        <v>688.7660474957422</v>
      </c>
      <c r="E228" s="65">
        <f t="shared" si="34"/>
        <v>319.06476880102394</v>
      </c>
      <c r="F228" s="65">
        <f t="shared" si="37"/>
        <v>369.70127869471827</v>
      </c>
      <c r="G228" s="61">
        <f t="shared" si="38"/>
        <v>74851.85521663509</v>
      </c>
    </row>
    <row r="229" spans="1:7" s="23" customFormat="1" ht="12.75">
      <c r="A229" s="57">
        <f t="shared" si="35"/>
        <v>215</v>
      </c>
      <c r="B229" s="68">
        <f t="shared" si="32"/>
        <v>46508</v>
      </c>
      <c r="C229" s="61">
        <f t="shared" si="36"/>
        <v>74851.85521663509</v>
      </c>
      <c r="D229" s="61">
        <f t="shared" si="33"/>
        <v>688.7660474957422</v>
      </c>
      <c r="E229" s="65">
        <f t="shared" si="34"/>
        <v>317.4966192105605</v>
      </c>
      <c r="F229" s="65">
        <f t="shared" si="37"/>
        <v>371.26942828518173</v>
      </c>
      <c r="G229" s="61">
        <f t="shared" si="38"/>
        <v>74480.5857883499</v>
      </c>
    </row>
    <row r="230" spans="1:7" s="23" customFormat="1" ht="12.75">
      <c r="A230" s="57">
        <f t="shared" si="35"/>
        <v>216</v>
      </c>
      <c r="B230" s="68">
        <f t="shared" si="32"/>
        <v>46539</v>
      </c>
      <c r="C230" s="61">
        <f t="shared" si="36"/>
        <v>74480.5857883499</v>
      </c>
      <c r="D230" s="61">
        <f t="shared" si="33"/>
        <v>688.7660474957422</v>
      </c>
      <c r="E230" s="65">
        <f t="shared" si="34"/>
        <v>315.9218180522508</v>
      </c>
      <c r="F230" s="65">
        <f t="shared" si="37"/>
        <v>372.84422944349143</v>
      </c>
      <c r="G230" s="61">
        <f t="shared" si="38"/>
        <v>74107.7415589064</v>
      </c>
    </row>
    <row r="231" spans="1:7" s="23" customFormat="1" ht="12.75">
      <c r="A231" s="57">
        <f t="shared" si="35"/>
        <v>217</v>
      </c>
      <c r="B231" s="68">
        <f t="shared" si="32"/>
        <v>46569</v>
      </c>
      <c r="C231" s="61">
        <f t="shared" si="36"/>
        <v>74107.7415589064</v>
      </c>
      <c r="D231" s="61">
        <f t="shared" si="33"/>
        <v>688.7660474957422</v>
      </c>
      <c r="E231" s="65">
        <f t="shared" si="34"/>
        <v>314.34033711236134</v>
      </c>
      <c r="F231" s="65">
        <f t="shared" si="37"/>
        <v>374.4257103833809</v>
      </c>
      <c r="G231" s="61">
        <f t="shared" si="38"/>
        <v>73733.31584852302</v>
      </c>
    </row>
    <row r="232" spans="1:7" s="23" customFormat="1" ht="12.75">
      <c r="A232" s="57">
        <f t="shared" si="35"/>
        <v>218</v>
      </c>
      <c r="B232" s="68">
        <f t="shared" si="32"/>
        <v>46600</v>
      </c>
      <c r="C232" s="61">
        <f t="shared" si="36"/>
        <v>73733.31584852302</v>
      </c>
      <c r="D232" s="61">
        <f t="shared" si="33"/>
        <v>688.7660474957422</v>
      </c>
      <c r="E232" s="65">
        <f t="shared" si="34"/>
        <v>312.75214805748516</v>
      </c>
      <c r="F232" s="65">
        <f t="shared" si="37"/>
        <v>376.01389943825706</v>
      </c>
      <c r="G232" s="61">
        <f t="shared" si="38"/>
        <v>73357.30194908477</v>
      </c>
    </row>
    <row r="233" spans="1:7" s="23" customFormat="1" ht="12.75">
      <c r="A233" s="57">
        <f t="shared" si="35"/>
        <v>219</v>
      </c>
      <c r="B233" s="68">
        <f t="shared" si="32"/>
        <v>46631</v>
      </c>
      <c r="C233" s="61">
        <f t="shared" si="36"/>
        <v>73357.30194908477</v>
      </c>
      <c r="D233" s="61">
        <f t="shared" si="33"/>
        <v>688.7660474957422</v>
      </c>
      <c r="E233" s="65">
        <f t="shared" si="34"/>
        <v>311.15722243403457</v>
      </c>
      <c r="F233" s="65">
        <f t="shared" si="37"/>
        <v>377.60882506170765</v>
      </c>
      <c r="G233" s="61">
        <f t="shared" si="38"/>
        <v>72979.69312402306</v>
      </c>
    </row>
    <row r="234" spans="1:7" s="23" customFormat="1" ht="12.75">
      <c r="A234" s="57">
        <f t="shared" si="35"/>
        <v>220</v>
      </c>
      <c r="B234" s="68">
        <f t="shared" si="32"/>
        <v>46661</v>
      </c>
      <c r="C234" s="61">
        <f t="shared" si="36"/>
        <v>72979.69312402306</v>
      </c>
      <c r="D234" s="61">
        <f t="shared" si="33"/>
        <v>688.7660474957422</v>
      </c>
      <c r="E234" s="65">
        <f t="shared" si="34"/>
        <v>309.55553166773115</v>
      </c>
      <c r="F234" s="65">
        <f t="shared" si="37"/>
        <v>379.21051582801107</v>
      </c>
      <c r="G234" s="61">
        <f t="shared" si="38"/>
        <v>72600.48260819505</v>
      </c>
    </row>
    <row r="235" spans="1:7" s="23" customFormat="1" ht="12.75">
      <c r="A235" s="57">
        <f t="shared" si="35"/>
        <v>221</v>
      </c>
      <c r="B235" s="68">
        <f t="shared" si="32"/>
        <v>46692</v>
      </c>
      <c r="C235" s="61">
        <f t="shared" si="36"/>
        <v>72600.48260819505</v>
      </c>
      <c r="D235" s="61">
        <f t="shared" si="33"/>
        <v>688.7660474957422</v>
      </c>
      <c r="E235" s="65">
        <f t="shared" si="34"/>
        <v>307.947047063094</v>
      </c>
      <c r="F235" s="65">
        <f t="shared" si="37"/>
        <v>380.81900043264824</v>
      </c>
      <c r="G235" s="61">
        <f t="shared" si="38"/>
        <v>72219.6636077624</v>
      </c>
    </row>
    <row r="236" spans="1:7" s="23" customFormat="1" ht="12.75">
      <c r="A236" s="57">
        <f t="shared" si="35"/>
        <v>222</v>
      </c>
      <c r="B236" s="68">
        <f t="shared" si="32"/>
        <v>46722</v>
      </c>
      <c r="C236" s="61">
        <f t="shared" si="36"/>
        <v>72219.6636077624</v>
      </c>
      <c r="D236" s="61">
        <f t="shared" si="33"/>
        <v>688.7660474957422</v>
      </c>
      <c r="E236" s="65">
        <f t="shared" si="34"/>
        <v>306.3317398029255</v>
      </c>
      <c r="F236" s="65">
        <f t="shared" si="37"/>
        <v>382.43430769281673</v>
      </c>
      <c r="G236" s="61">
        <f t="shared" si="38"/>
        <v>71837.22930006958</v>
      </c>
    </row>
    <row r="237" spans="1:7" s="23" customFormat="1" ht="12.75">
      <c r="A237" s="57">
        <f t="shared" si="35"/>
        <v>223</v>
      </c>
      <c r="B237" s="68">
        <f t="shared" si="32"/>
        <v>46753</v>
      </c>
      <c r="C237" s="61">
        <f t="shared" si="36"/>
        <v>71837.22930006958</v>
      </c>
      <c r="D237" s="61">
        <f t="shared" si="33"/>
        <v>688.7660474957422</v>
      </c>
      <c r="E237" s="65">
        <f t="shared" si="34"/>
        <v>304.70958094779513</v>
      </c>
      <c r="F237" s="65">
        <f t="shared" si="37"/>
        <v>384.0564665479471</v>
      </c>
      <c r="G237" s="61">
        <f t="shared" si="38"/>
        <v>71453.17283352163</v>
      </c>
    </row>
    <row r="238" spans="1:7" s="23" customFormat="1" ht="12.75">
      <c r="A238" s="57">
        <f t="shared" si="35"/>
        <v>224</v>
      </c>
      <c r="B238" s="68">
        <f t="shared" si="32"/>
        <v>46784</v>
      </c>
      <c r="C238" s="61">
        <f t="shared" si="36"/>
        <v>71453.17283352163</v>
      </c>
      <c r="D238" s="61">
        <f t="shared" si="33"/>
        <v>688.7660474957422</v>
      </c>
      <c r="E238" s="65">
        <f t="shared" si="34"/>
        <v>303.08054143552096</v>
      </c>
      <c r="F238" s="65">
        <f t="shared" si="37"/>
        <v>385.68550606022126</v>
      </c>
      <c r="G238" s="61">
        <f t="shared" si="38"/>
        <v>71067.48732746141</v>
      </c>
    </row>
    <row r="239" spans="1:7" s="23" customFormat="1" ht="12.75">
      <c r="A239" s="57">
        <f t="shared" si="35"/>
        <v>225</v>
      </c>
      <c r="B239" s="68">
        <f t="shared" si="32"/>
        <v>46813</v>
      </c>
      <c r="C239" s="61">
        <f t="shared" si="36"/>
        <v>71067.48732746141</v>
      </c>
      <c r="D239" s="61">
        <f t="shared" si="33"/>
        <v>688.7660474957422</v>
      </c>
      <c r="E239" s="65">
        <f t="shared" si="34"/>
        <v>301.4445920806488</v>
      </c>
      <c r="F239" s="65">
        <f t="shared" si="37"/>
        <v>387.3214554150934</v>
      </c>
      <c r="G239" s="61">
        <f t="shared" si="38"/>
        <v>70680.16587204632</v>
      </c>
    </row>
    <row r="240" spans="1:7" s="23" customFormat="1" ht="12.75">
      <c r="A240" s="57">
        <f t="shared" si="35"/>
        <v>226</v>
      </c>
      <c r="B240" s="68">
        <f t="shared" si="32"/>
        <v>46844</v>
      </c>
      <c r="C240" s="61">
        <f t="shared" si="36"/>
        <v>70680.16587204632</v>
      </c>
      <c r="D240" s="61">
        <f t="shared" si="33"/>
        <v>688.7660474957422</v>
      </c>
      <c r="E240" s="65">
        <f t="shared" si="34"/>
        <v>299.8017035739298</v>
      </c>
      <c r="F240" s="65">
        <f t="shared" si="37"/>
        <v>388.96434392181243</v>
      </c>
      <c r="G240" s="61">
        <f t="shared" si="38"/>
        <v>70291.20152812451</v>
      </c>
    </row>
    <row r="241" spans="1:7" s="23" customFormat="1" ht="12.75">
      <c r="A241" s="57">
        <f t="shared" si="35"/>
        <v>227</v>
      </c>
      <c r="B241" s="68">
        <f t="shared" si="32"/>
        <v>46874</v>
      </c>
      <c r="C241" s="61">
        <f t="shared" si="36"/>
        <v>70291.20152812451</v>
      </c>
      <c r="D241" s="61">
        <f t="shared" si="33"/>
        <v>688.7660474957422</v>
      </c>
      <c r="E241" s="65">
        <f t="shared" si="34"/>
        <v>298.1518464817948</v>
      </c>
      <c r="F241" s="65">
        <f t="shared" si="37"/>
        <v>390.6142010139474</v>
      </c>
      <c r="G241" s="61">
        <f t="shared" si="38"/>
        <v>69900.58732711057</v>
      </c>
    </row>
    <row r="242" spans="1:7" s="23" customFormat="1" ht="12.75">
      <c r="A242" s="57">
        <f t="shared" si="35"/>
        <v>228</v>
      </c>
      <c r="B242" s="68">
        <f t="shared" si="32"/>
        <v>46905</v>
      </c>
      <c r="C242" s="61">
        <f t="shared" si="36"/>
        <v>69900.58732711057</v>
      </c>
      <c r="D242" s="61">
        <f t="shared" si="33"/>
        <v>688.7660474957422</v>
      </c>
      <c r="E242" s="65">
        <f t="shared" si="34"/>
        <v>296.4949912458273</v>
      </c>
      <c r="F242" s="65">
        <f t="shared" si="37"/>
        <v>392.2710562499149</v>
      </c>
      <c r="G242" s="61">
        <f t="shared" si="38"/>
        <v>69508.31627086065</v>
      </c>
    </row>
    <row r="243" spans="1:7" s="23" customFormat="1" ht="12.75">
      <c r="A243" s="57">
        <f t="shared" si="35"/>
        <v>229</v>
      </c>
      <c r="B243" s="68">
        <f t="shared" si="32"/>
        <v>46935</v>
      </c>
      <c r="C243" s="61">
        <f t="shared" si="36"/>
        <v>69508.31627086065</v>
      </c>
      <c r="D243" s="61">
        <f t="shared" si="33"/>
        <v>688.7660474957422</v>
      </c>
      <c r="E243" s="65">
        <f t="shared" si="34"/>
        <v>294.83110818223395</v>
      </c>
      <c r="F243" s="65">
        <f t="shared" si="37"/>
        <v>393.93493931350827</v>
      </c>
      <c r="G243" s="61">
        <f t="shared" si="38"/>
        <v>69114.38133154715</v>
      </c>
    </row>
    <row r="244" spans="1:7" s="23" customFormat="1" ht="12.75">
      <c r="A244" s="57">
        <f t="shared" si="35"/>
        <v>230</v>
      </c>
      <c r="B244" s="68">
        <f t="shared" si="32"/>
        <v>46966</v>
      </c>
      <c r="C244" s="61">
        <f t="shared" si="36"/>
        <v>69114.38133154715</v>
      </c>
      <c r="D244" s="61">
        <f t="shared" si="33"/>
        <v>688.7660474957422</v>
      </c>
      <c r="E244" s="65">
        <f t="shared" si="34"/>
        <v>293.1601674813125</v>
      </c>
      <c r="F244" s="65">
        <f t="shared" si="37"/>
        <v>395.6058800144297</v>
      </c>
      <c r="G244" s="61">
        <f t="shared" si="38"/>
        <v>68718.77545153273</v>
      </c>
    </row>
    <row r="245" spans="1:7" s="23" customFormat="1" ht="12.75">
      <c r="A245" s="57">
        <f t="shared" si="35"/>
        <v>231</v>
      </c>
      <c r="B245" s="68">
        <f t="shared" si="32"/>
        <v>46997</v>
      </c>
      <c r="C245" s="61">
        <f t="shared" si="36"/>
        <v>68718.77545153273</v>
      </c>
      <c r="D245" s="61">
        <f t="shared" si="33"/>
        <v>688.7660474957422</v>
      </c>
      <c r="E245" s="65">
        <f t="shared" si="34"/>
        <v>291.48213920691796</v>
      </c>
      <c r="F245" s="65">
        <f t="shared" si="37"/>
        <v>397.28390828882425</v>
      </c>
      <c r="G245" s="61">
        <f t="shared" si="38"/>
        <v>68321.4915432439</v>
      </c>
    </row>
    <row r="246" spans="1:7" s="23" customFormat="1" ht="12.75">
      <c r="A246" s="57">
        <f t="shared" si="35"/>
        <v>232</v>
      </c>
      <c r="B246" s="68">
        <f t="shared" si="32"/>
        <v>47027</v>
      </c>
      <c r="C246" s="61">
        <f t="shared" si="36"/>
        <v>68321.4915432439</v>
      </c>
      <c r="D246" s="61">
        <f t="shared" si="33"/>
        <v>688.7660474957422</v>
      </c>
      <c r="E246" s="65">
        <f t="shared" si="34"/>
        <v>289.7969932959262</v>
      </c>
      <c r="F246" s="65">
        <f t="shared" si="37"/>
        <v>398.969054199816</v>
      </c>
      <c r="G246" s="61">
        <f t="shared" si="38"/>
        <v>67922.52248904409</v>
      </c>
    </row>
    <row r="247" spans="1:7" s="23" customFormat="1" ht="12.75">
      <c r="A247" s="57">
        <f t="shared" si="35"/>
        <v>233</v>
      </c>
      <c r="B247" s="68">
        <f t="shared" si="32"/>
        <v>47058</v>
      </c>
      <c r="C247" s="61">
        <f t="shared" si="36"/>
        <v>67922.52248904409</v>
      </c>
      <c r="D247" s="61">
        <f t="shared" si="33"/>
        <v>688.7660474957422</v>
      </c>
      <c r="E247" s="65">
        <f t="shared" si="34"/>
        <v>288.10469955769537</v>
      </c>
      <c r="F247" s="65">
        <f t="shared" si="37"/>
        <v>400.66134793804684</v>
      </c>
      <c r="G247" s="61">
        <f t="shared" si="38"/>
        <v>67521.86114110604</v>
      </c>
    </row>
    <row r="248" spans="1:7" s="23" customFormat="1" ht="12.75">
      <c r="A248" s="57">
        <f t="shared" si="35"/>
        <v>234</v>
      </c>
      <c r="B248" s="68">
        <f t="shared" si="32"/>
        <v>47088</v>
      </c>
      <c r="C248" s="61">
        <f t="shared" si="36"/>
        <v>67521.86114110604</v>
      </c>
      <c r="D248" s="61">
        <f t="shared" si="33"/>
        <v>688.7660474957422</v>
      </c>
      <c r="E248" s="65">
        <f t="shared" si="34"/>
        <v>286.4052276735248</v>
      </c>
      <c r="F248" s="65">
        <f t="shared" si="37"/>
        <v>402.3608198222174</v>
      </c>
      <c r="G248" s="61">
        <f t="shared" si="38"/>
        <v>67119.50032128382</v>
      </c>
    </row>
    <row r="249" spans="1:7" s="23" customFormat="1" ht="12.75">
      <c r="A249" s="57">
        <f t="shared" si="35"/>
        <v>235</v>
      </c>
      <c r="B249" s="68">
        <f t="shared" si="32"/>
        <v>47119</v>
      </c>
      <c r="C249" s="61">
        <f t="shared" si="36"/>
        <v>67119.50032128382</v>
      </c>
      <c r="D249" s="61">
        <f t="shared" si="33"/>
        <v>688.7660474957422</v>
      </c>
      <c r="E249" s="65">
        <f t="shared" si="34"/>
        <v>284.6985471961122</v>
      </c>
      <c r="F249" s="65">
        <f t="shared" si="37"/>
        <v>404.06750029963</v>
      </c>
      <c r="G249" s="61">
        <f t="shared" si="38"/>
        <v>66715.43282098419</v>
      </c>
    </row>
    <row r="250" spans="1:7" s="23" customFormat="1" ht="12.75">
      <c r="A250" s="57">
        <f t="shared" si="35"/>
        <v>236</v>
      </c>
      <c r="B250" s="68">
        <f t="shared" si="32"/>
        <v>47150</v>
      </c>
      <c r="C250" s="61">
        <f t="shared" si="36"/>
        <v>66715.43282098419</v>
      </c>
      <c r="D250" s="61">
        <f t="shared" si="33"/>
        <v>688.7660474957422</v>
      </c>
      <c r="E250" s="65">
        <f t="shared" si="34"/>
        <v>282.98462754900794</v>
      </c>
      <c r="F250" s="65">
        <f t="shared" si="37"/>
        <v>405.7814199467343</v>
      </c>
      <c r="G250" s="61">
        <f t="shared" si="38"/>
        <v>66309.65140103745</v>
      </c>
    </row>
    <row r="251" spans="1:7" s="23" customFormat="1" ht="12.75">
      <c r="A251" s="57">
        <f t="shared" si="35"/>
        <v>237</v>
      </c>
      <c r="B251" s="68">
        <f t="shared" si="32"/>
        <v>47178</v>
      </c>
      <c r="C251" s="61">
        <f t="shared" si="36"/>
        <v>66309.65140103745</v>
      </c>
      <c r="D251" s="61">
        <f t="shared" si="33"/>
        <v>688.7660474957422</v>
      </c>
      <c r="E251" s="65">
        <f t="shared" si="34"/>
        <v>281.2634380260672</v>
      </c>
      <c r="F251" s="65">
        <f t="shared" si="37"/>
        <v>407.502609469675</v>
      </c>
      <c r="G251" s="61">
        <f t="shared" si="38"/>
        <v>65902.14879156777</v>
      </c>
    </row>
    <row r="252" spans="1:7" s="23" customFormat="1" ht="12.75">
      <c r="A252" s="57">
        <f t="shared" si="35"/>
        <v>238</v>
      </c>
      <c r="B252" s="68">
        <f t="shared" si="32"/>
        <v>47209</v>
      </c>
      <c r="C252" s="61">
        <f t="shared" si="36"/>
        <v>65902.14879156777</v>
      </c>
      <c r="D252" s="61">
        <f t="shared" si="33"/>
        <v>688.7660474957422</v>
      </c>
      <c r="E252" s="65">
        <f t="shared" si="34"/>
        <v>279.53494779089993</v>
      </c>
      <c r="F252" s="65">
        <f t="shared" si="37"/>
        <v>409.2310997048423</v>
      </c>
      <c r="G252" s="61">
        <f t="shared" si="38"/>
        <v>65492.91769186293</v>
      </c>
    </row>
    <row r="253" spans="1:7" s="23" customFormat="1" ht="12.75">
      <c r="A253" s="57">
        <f t="shared" si="35"/>
        <v>239</v>
      </c>
      <c r="B253" s="68">
        <f t="shared" si="32"/>
        <v>47239</v>
      </c>
      <c r="C253" s="61">
        <f t="shared" si="36"/>
        <v>65492.91769186293</v>
      </c>
      <c r="D253" s="61">
        <f t="shared" si="33"/>
        <v>688.7660474957422</v>
      </c>
      <c r="E253" s="65">
        <f t="shared" si="34"/>
        <v>277.7991258763186</v>
      </c>
      <c r="F253" s="65">
        <f t="shared" si="37"/>
        <v>410.9669216194236</v>
      </c>
      <c r="G253" s="61">
        <f t="shared" si="38"/>
        <v>65081.95077024351</v>
      </c>
    </row>
    <row r="254" spans="1:7" s="23" customFormat="1" ht="12.75">
      <c r="A254" s="57">
        <f t="shared" si="35"/>
        <v>240</v>
      </c>
      <c r="B254" s="68">
        <f t="shared" si="32"/>
        <v>47270</v>
      </c>
      <c r="C254" s="61">
        <f t="shared" si="36"/>
        <v>65081.95077024351</v>
      </c>
      <c r="D254" s="61">
        <f t="shared" si="33"/>
        <v>688.7660474957422</v>
      </c>
      <c r="E254" s="65">
        <f t="shared" si="34"/>
        <v>276.05594118378286</v>
      </c>
      <c r="F254" s="65">
        <f t="shared" si="37"/>
        <v>412.71010631195935</v>
      </c>
      <c r="G254" s="61">
        <f t="shared" si="38"/>
        <v>64669.240663931545</v>
      </c>
    </row>
    <row r="255" spans="1:7" s="23" customFormat="1" ht="12.75">
      <c r="A255" s="57">
        <f t="shared" si="35"/>
        <v>241</v>
      </c>
      <c r="B255" s="68">
        <f t="shared" si="32"/>
        <v>47300</v>
      </c>
      <c r="C255" s="61">
        <f t="shared" si="36"/>
        <v>64669.240663931545</v>
      </c>
      <c r="D255" s="61">
        <f t="shared" si="33"/>
        <v>688.7660474957422</v>
      </c>
      <c r="E255" s="65">
        <f t="shared" si="34"/>
        <v>274.305362482843</v>
      </c>
      <c r="F255" s="65">
        <f t="shared" si="37"/>
        <v>414.4606850128992</v>
      </c>
      <c r="G255" s="61">
        <f t="shared" si="38"/>
        <v>64254.77997891865</v>
      </c>
    </row>
    <row r="256" spans="1:7" s="23" customFormat="1" ht="12.75">
      <c r="A256" s="57">
        <f t="shared" si="35"/>
        <v>242</v>
      </c>
      <c r="B256" s="68">
        <f t="shared" si="32"/>
        <v>47331</v>
      </c>
      <c r="C256" s="61">
        <f t="shared" si="36"/>
        <v>64254.77997891865</v>
      </c>
      <c r="D256" s="61">
        <f t="shared" si="33"/>
        <v>688.7660474957422</v>
      </c>
      <c r="E256" s="65">
        <f t="shared" si="34"/>
        <v>272.54735841057993</v>
      </c>
      <c r="F256" s="65">
        <f t="shared" si="37"/>
        <v>416.2186890851623</v>
      </c>
      <c r="G256" s="61">
        <f t="shared" si="38"/>
        <v>63838.56128983349</v>
      </c>
    </row>
    <row r="257" spans="1:7" s="23" customFormat="1" ht="12.75">
      <c r="A257" s="57">
        <f t="shared" si="35"/>
        <v>243</v>
      </c>
      <c r="B257" s="68">
        <f aca="true" t="shared" si="39" ref="B257:B320">IF(A257&lt;&gt;0,DATE(YEAR(B256),MONTH(B256)+(12/q),MIN(DAY($B$15),DAY(DATE(YEAR(B256),MONTH(B256)+(12/q)+1,0)))),"")</f>
        <v>47362</v>
      </c>
      <c r="C257" s="61">
        <f t="shared" si="36"/>
        <v>63838.56128983349</v>
      </c>
      <c r="D257" s="61">
        <f aca="true" t="shared" si="40" ref="D257:D320">IF(A257&lt;&gt;0,P*r^(A257-1),0)</f>
        <v>688.7660474957422</v>
      </c>
      <c r="E257" s="65">
        <f aca="true" t="shared" si="41" ref="E257:E320">C257*i/q</f>
        <v>270.7818974710437</v>
      </c>
      <c r="F257" s="65">
        <f t="shared" si="37"/>
        <v>417.9841500246985</v>
      </c>
      <c r="G257" s="61">
        <f t="shared" si="38"/>
        <v>63420.57713980879</v>
      </c>
    </row>
    <row r="258" spans="1:7" s="23" customFormat="1" ht="12.75">
      <c r="A258" s="57">
        <f t="shared" si="35"/>
        <v>244</v>
      </c>
      <c r="B258" s="68">
        <f t="shared" si="39"/>
        <v>47392</v>
      </c>
      <c r="C258" s="61">
        <f t="shared" si="36"/>
        <v>63420.57713980879</v>
      </c>
      <c r="D258" s="61">
        <f t="shared" si="40"/>
        <v>688.7660474957422</v>
      </c>
      <c r="E258" s="65">
        <f t="shared" si="41"/>
        <v>269.00894803468896</v>
      </c>
      <c r="F258" s="65">
        <f t="shared" si="37"/>
        <v>419.75709946105326</v>
      </c>
      <c r="G258" s="61">
        <f t="shared" si="38"/>
        <v>63000.82004034774</v>
      </c>
    </row>
    <row r="259" spans="1:7" s="23" customFormat="1" ht="12.75">
      <c r="A259" s="57">
        <f t="shared" si="35"/>
        <v>245</v>
      </c>
      <c r="B259" s="68">
        <f t="shared" si="39"/>
        <v>47423</v>
      </c>
      <c r="C259" s="61">
        <f t="shared" si="36"/>
        <v>63000.82004034774</v>
      </c>
      <c r="D259" s="61">
        <f t="shared" si="40"/>
        <v>688.7660474957422</v>
      </c>
      <c r="E259" s="65">
        <f t="shared" si="41"/>
        <v>267.2284783378083</v>
      </c>
      <c r="F259" s="65">
        <f t="shared" si="37"/>
        <v>421.5375691579339</v>
      </c>
      <c r="G259" s="61">
        <f t="shared" si="38"/>
        <v>62579.28247118981</v>
      </c>
    </row>
    <row r="260" spans="1:7" s="23" customFormat="1" ht="12.75">
      <c r="A260" s="57">
        <f t="shared" si="35"/>
        <v>246</v>
      </c>
      <c r="B260" s="68">
        <f t="shared" si="39"/>
        <v>47453</v>
      </c>
      <c r="C260" s="61">
        <f t="shared" si="36"/>
        <v>62579.28247118981</v>
      </c>
      <c r="D260" s="61">
        <f t="shared" si="40"/>
        <v>688.7660474957422</v>
      </c>
      <c r="E260" s="65">
        <f t="shared" si="41"/>
        <v>265.44045648196345</v>
      </c>
      <c r="F260" s="65">
        <f t="shared" si="37"/>
        <v>423.32559101377876</v>
      </c>
      <c r="G260" s="61">
        <f t="shared" si="38"/>
        <v>62155.956880176025</v>
      </c>
    </row>
    <row r="261" spans="1:7" s="23" customFormat="1" ht="12.75">
      <c r="A261" s="57">
        <f t="shared" si="35"/>
        <v>247</v>
      </c>
      <c r="B261" s="68">
        <f t="shared" si="39"/>
        <v>47484</v>
      </c>
      <c r="C261" s="61">
        <f t="shared" si="36"/>
        <v>62155.956880176025</v>
      </c>
      <c r="D261" s="61">
        <f t="shared" si="40"/>
        <v>688.7660474957422</v>
      </c>
      <c r="E261" s="65">
        <f t="shared" si="41"/>
        <v>263.6448504334133</v>
      </c>
      <c r="F261" s="65">
        <f t="shared" si="37"/>
        <v>425.1211970623289</v>
      </c>
      <c r="G261" s="61">
        <f t="shared" si="38"/>
        <v>61730.8356831137</v>
      </c>
    </row>
    <row r="262" spans="1:7" s="23" customFormat="1" ht="12.75">
      <c r="A262" s="57">
        <f t="shared" si="35"/>
        <v>248</v>
      </c>
      <c r="B262" s="68">
        <f t="shared" si="39"/>
        <v>47515</v>
      </c>
      <c r="C262" s="61">
        <f t="shared" si="36"/>
        <v>61730.8356831137</v>
      </c>
      <c r="D262" s="61">
        <f t="shared" si="40"/>
        <v>688.7660474957422</v>
      </c>
      <c r="E262" s="65">
        <f t="shared" si="41"/>
        <v>261.84162802254065</v>
      </c>
      <c r="F262" s="65">
        <f t="shared" si="37"/>
        <v>426.92441947320157</v>
      </c>
      <c r="G262" s="61">
        <f t="shared" si="38"/>
        <v>61303.9112636405</v>
      </c>
    </row>
    <row r="263" spans="1:7" s="23" customFormat="1" ht="12.75">
      <c r="A263" s="57">
        <f t="shared" si="35"/>
        <v>249</v>
      </c>
      <c r="B263" s="68">
        <f t="shared" si="39"/>
        <v>47543</v>
      </c>
      <c r="C263" s="61">
        <f t="shared" si="36"/>
        <v>61303.9112636405</v>
      </c>
      <c r="D263" s="61">
        <f t="shared" si="40"/>
        <v>688.7660474957422</v>
      </c>
      <c r="E263" s="65">
        <f t="shared" si="41"/>
        <v>260.0307569432751</v>
      </c>
      <c r="F263" s="65">
        <f t="shared" si="37"/>
        <v>428.7352905524671</v>
      </c>
      <c r="G263" s="61">
        <f t="shared" si="38"/>
        <v>60875.17597308803</v>
      </c>
    </row>
    <row r="264" spans="1:7" s="23" customFormat="1" ht="12.75">
      <c r="A264" s="57">
        <f t="shared" si="35"/>
        <v>250</v>
      </c>
      <c r="B264" s="68">
        <f t="shared" si="39"/>
        <v>47574</v>
      </c>
      <c r="C264" s="61">
        <f t="shared" si="36"/>
        <v>60875.17597308803</v>
      </c>
      <c r="D264" s="61">
        <f t="shared" si="40"/>
        <v>688.7660474957422</v>
      </c>
      <c r="E264" s="65">
        <f t="shared" si="41"/>
        <v>258.21220475251505</v>
      </c>
      <c r="F264" s="65">
        <f t="shared" si="37"/>
        <v>430.55384274322716</v>
      </c>
      <c r="G264" s="61">
        <f t="shared" si="38"/>
        <v>60444.622130344804</v>
      </c>
    </row>
    <row r="265" spans="1:7" s="23" customFormat="1" ht="12.75">
      <c r="A265" s="57">
        <f t="shared" si="35"/>
        <v>251</v>
      </c>
      <c r="B265" s="68">
        <f t="shared" si="39"/>
        <v>47604</v>
      </c>
      <c r="C265" s="61">
        <f t="shared" si="36"/>
        <v>60444.622130344804</v>
      </c>
      <c r="D265" s="61">
        <f t="shared" si="40"/>
        <v>688.7660474957422</v>
      </c>
      <c r="E265" s="65">
        <f t="shared" si="41"/>
        <v>256.3859388695459</v>
      </c>
      <c r="F265" s="65">
        <f t="shared" si="37"/>
        <v>432.3801086261963</v>
      </c>
      <c r="G265" s="61">
        <f t="shared" si="38"/>
        <v>60012.24202171861</v>
      </c>
    </row>
    <row r="266" spans="1:7" s="23" customFormat="1" ht="12.75">
      <c r="A266" s="57">
        <f t="shared" si="35"/>
        <v>252</v>
      </c>
      <c r="B266" s="68">
        <f t="shared" si="39"/>
        <v>47635</v>
      </c>
      <c r="C266" s="61">
        <f t="shared" si="36"/>
        <v>60012.24202171861</v>
      </c>
      <c r="D266" s="61">
        <f t="shared" si="40"/>
        <v>688.7660474957422</v>
      </c>
      <c r="E266" s="65">
        <f t="shared" si="41"/>
        <v>254.5519265754564</v>
      </c>
      <c r="F266" s="65">
        <f t="shared" si="37"/>
        <v>434.21412092028584</v>
      </c>
      <c r="G266" s="61">
        <f t="shared" si="38"/>
        <v>59578.02790079832</v>
      </c>
    </row>
    <row r="267" spans="1:7" s="23" customFormat="1" ht="12.75">
      <c r="A267" s="57">
        <f t="shared" si="35"/>
        <v>253</v>
      </c>
      <c r="B267" s="68">
        <f t="shared" si="39"/>
        <v>47665</v>
      </c>
      <c r="C267" s="61">
        <f t="shared" si="36"/>
        <v>59578.02790079832</v>
      </c>
      <c r="D267" s="61">
        <f t="shared" si="40"/>
        <v>688.7660474957422</v>
      </c>
      <c r="E267" s="65">
        <f t="shared" si="41"/>
        <v>252.71013501255288</v>
      </c>
      <c r="F267" s="65">
        <f t="shared" si="37"/>
        <v>436.05591248318933</v>
      </c>
      <c r="G267" s="61">
        <f t="shared" si="38"/>
        <v>59141.97198831513</v>
      </c>
    </row>
    <row r="268" spans="1:7" s="23" customFormat="1" ht="12.75">
      <c r="A268" s="57">
        <f aca="true" t="shared" si="42" ref="A268:A331">IF(AND(A267+1&lt;=n*q,A267&lt;&gt;0),A267+1,0)</f>
        <v>254</v>
      </c>
      <c r="B268" s="68">
        <f t="shared" si="39"/>
        <v>47696</v>
      </c>
      <c r="C268" s="61">
        <f aca="true" t="shared" si="43" ref="C268:C331">IF(A268&lt;&gt;0,G267,0)</f>
        <v>59141.97198831513</v>
      </c>
      <c r="D268" s="61">
        <f t="shared" si="40"/>
        <v>688.7660474957422</v>
      </c>
      <c r="E268" s="65">
        <f t="shared" si="41"/>
        <v>250.86053118377</v>
      </c>
      <c r="F268" s="65">
        <f aca="true" t="shared" si="44" ref="F268:F331">IF(A268&lt;&gt;0,D268-E268,0)</f>
        <v>437.9055163119722</v>
      </c>
      <c r="G268" s="61">
        <f aca="true" t="shared" si="45" ref="G268:G331">C268-F268</f>
        <v>58704.06647200316</v>
      </c>
    </row>
    <row r="269" spans="1:7" s="23" customFormat="1" ht="12.75">
      <c r="A269" s="57">
        <f t="shared" si="42"/>
        <v>255</v>
      </c>
      <c r="B269" s="68">
        <f t="shared" si="39"/>
        <v>47727</v>
      </c>
      <c r="C269" s="61">
        <f t="shared" si="43"/>
        <v>58704.06647200316</v>
      </c>
      <c r="D269" s="61">
        <f t="shared" si="40"/>
        <v>688.7660474957422</v>
      </c>
      <c r="E269" s="65">
        <f t="shared" si="41"/>
        <v>249.00308195208007</v>
      </c>
      <c r="F269" s="65">
        <f t="shared" si="44"/>
        <v>439.7629655436622</v>
      </c>
      <c r="G269" s="61">
        <f t="shared" si="45"/>
        <v>58264.303506459495</v>
      </c>
    </row>
    <row r="270" spans="1:7" s="23" customFormat="1" ht="12.75">
      <c r="A270" s="57">
        <f t="shared" si="42"/>
        <v>256</v>
      </c>
      <c r="B270" s="68">
        <f t="shared" si="39"/>
        <v>47757</v>
      </c>
      <c r="C270" s="61">
        <f t="shared" si="43"/>
        <v>58264.303506459495</v>
      </c>
      <c r="D270" s="61">
        <f t="shared" si="40"/>
        <v>688.7660474957422</v>
      </c>
      <c r="E270" s="65">
        <f t="shared" si="41"/>
        <v>247.13775403989902</v>
      </c>
      <c r="F270" s="65">
        <f t="shared" si="44"/>
        <v>441.62829345584316</v>
      </c>
      <c r="G270" s="61">
        <f t="shared" si="45"/>
        <v>57822.675213003655</v>
      </c>
    </row>
    <row r="271" spans="1:7" s="23" customFormat="1" ht="12.75">
      <c r="A271" s="57">
        <f t="shared" si="42"/>
        <v>257</v>
      </c>
      <c r="B271" s="68">
        <f t="shared" si="39"/>
        <v>47788</v>
      </c>
      <c r="C271" s="61">
        <f t="shared" si="43"/>
        <v>57822.675213003655</v>
      </c>
      <c r="D271" s="61">
        <f t="shared" si="40"/>
        <v>688.7660474957422</v>
      </c>
      <c r="E271" s="65">
        <f t="shared" si="41"/>
        <v>245.26451402849048</v>
      </c>
      <c r="F271" s="65">
        <f t="shared" si="44"/>
        <v>443.50153346725176</v>
      </c>
      <c r="G271" s="61">
        <f t="shared" si="45"/>
        <v>57379.173679536405</v>
      </c>
    </row>
    <row r="272" spans="1:7" s="23" customFormat="1" ht="12.75">
      <c r="A272" s="57">
        <f t="shared" si="42"/>
        <v>258</v>
      </c>
      <c r="B272" s="68">
        <f t="shared" si="39"/>
        <v>47818</v>
      </c>
      <c r="C272" s="61">
        <f t="shared" si="43"/>
        <v>57379.173679536405</v>
      </c>
      <c r="D272" s="61">
        <f t="shared" si="40"/>
        <v>688.7660474957422</v>
      </c>
      <c r="E272" s="65">
        <f t="shared" si="41"/>
        <v>243.38332835736693</v>
      </c>
      <c r="F272" s="65">
        <f t="shared" si="44"/>
        <v>445.38271913837525</v>
      </c>
      <c r="G272" s="61">
        <f t="shared" si="45"/>
        <v>56933.79096039803</v>
      </c>
    </row>
    <row r="273" spans="1:7" s="23" customFormat="1" ht="12.75">
      <c r="A273" s="57">
        <f t="shared" si="42"/>
        <v>259</v>
      </c>
      <c r="B273" s="68">
        <f t="shared" si="39"/>
        <v>47849</v>
      </c>
      <c r="C273" s="61">
        <f t="shared" si="43"/>
        <v>56933.79096039803</v>
      </c>
      <c r="D273" s="61">
        <f t="shared" si="40"/>
        <v>688.7660474957422</v>
      </c>
      <c r="E273" s="65">
        <f t="shared" si="41"/>
        <v>241.49416332368833</v>
      </c>
      <c r="F273" s="65">
        <f t="shared" si="44"/>
        <v>447.2718841720539</v>
      </c>
      <c r="G273" s="61">
        <f t="shared" si="45"/>
        <v>56486.51907622597</v>
      </c>
    </row>
    <row r="274" spans="1:7" s="23" customFormat="1" ht="12.75">
      <c r="A274" s="57">
        <f t="shared" si="42"/>
        <v>260</v>
      </c>
      <c r="B274" s="68">
        <f t="shared" si="39"/>
        <v>47880</v>
      </c>
      <c r="C274" s="61">
        <f t="shared" si="43"/>
        <v>56486.51907622597</v>
      </c>
      <c r="D274" s="61">
        <f t="shared" si="40"/>
        <v>688.7660474957422</v>
      </c>
      <c r="E274" s="65">
        <f t="shared" si="41"/>
        <v>239.59698508165852</v>
      </c>
      <c r="F274" s="65">
        <f t="shared" si="44"/>
        <v>449.16906241408367</v>
      </c>
      <c r="G274" s="61">
        <f t="shared" si="45"/>
        <v>56037.35001381189</v>
      </c>
    </row>
    <row r="275" spans="1:7" s="23" customFormat="1" ht="12.75">
      <c r="A275" s="57">
        <f t="shared" si="42"/>
        <v>261</v>
      </c>
      <c r="B275" s="68">
        <f t="shared" si="39"/>
        <v>47908</v>
      </c>
      <c r="C275" s="61">
        <f t="shared" si="43"/>
        <v>56037.35001381189</v>
      </c>
      <c r="D275" s="61">
        <f t="shared" si="40"/>
        <v>688.7660474957422</v>
      </c>
      <c r="E275" s="65">
        <f t="shared" si="41"/>
        <v>237.69175964191876</v>
      </c>
      <c r="F275" s="65">
        <f t="shared" si="44"/>
        <v>451.0742878538234</v>
      </c>
      <c r="G275" s="61">
        <f t="shared" si="45"/>
        <v>55586.27572595807</v>
      </c>
    </row>
    <row r="276" spans="1:7" s="23" customFormat="1" ht="12.75">
      <c r="A276" s="57">
        <f t="shared" si="42"/>
        <v>262</v>
      </c>
      <c r="B276" s="68">
        <f t="shared" si="39"/>
        <v>47939</v>
      </c>
      <c r="C276" s="61">
        <f t="shared" si="43"/>
        <v>55586.27572595807</v>
      </c>
      <c r="D276" s="61">
        <f t="shared" si="40"/>
        <v>688.7660474957422</v>
      </c>
      <c r="E276" s="65">
        <f t="shared" si="41"/>
        <v>235.77845287093882</v>
      </c>
      <c r="F276" s="65">
        <f t="shared" si="44"/>
        <v>452.98759462480336</v>
      </c>
      <c r="G276" s="61">
        <f t="shared" si="45"/>
        <v>55133.28813133326</v>
      </c>
    </row>
    <row r="277" spans="1:7" s="23" customFormat="1" ht="12.75">
      <c r="A277" s="57">
        <f t="shared" si="42"/>
        <v>263</v>
      </c>
      <c r="B277" s="68">
        <f t="shared" si="39"/>
        <v>47969</v>
      </c>
      <c r="C277" s="61">
        <f t="shared" si="43"/>
        <v>55133.28813133326</v>
      </c>
      <c r="D277" s="61">
        <f t="shared" si="40"/>
        <v>688.7660474957422</v>
      </c>
      <c r="E277" s="65">
        <f t="shared" si="41"/>
        <v>233.85703049040526</v>
      </c>
      <c r="F277" s="65">
        <f t="shared" si="44"/>
        <v>454.909017005337</v>
      </c>
      <c r="G277" s="61">
        <f t="shared" si="45"/>
        <v>54678.37911432792</v>
      </c>
    </row>
    <row r="278" spans="1:7" s="23" customFormat="1" ht="12.75">
      <c r="A278" s="57">
        <f t="shared" si="42"/>
        <v>264</v>
      </c>
      <c r="B278" s="68">
        <f t="shared" si="39"/>
        <v>48000</v>
      </c>
      <c r="C278" s="61">
        <f t="shared" si="43"/>
        <v>54678.37911432792</v>
      </c>
      <c r="D278" s="61">
        <f t="shared" si="40"/>
        <v>688.7660474957422</v>
      </c>
      <c r="E278" s="65">
        <f t="shared" si="41"/>
        <v>231.92745807660762</v>
      </c>
      <c r="F278" s="65">
        <f t="shared" si="44"/>
        <v>456.83858941913456</v>
      </c>
      <c r="G278" s="61">
        <f t="shared" si="45"/>
        <v>54221.540524908785</v>
      </c>
    </row>
    <row r="279" spans="1:7" s="23" customFormat="1" ht="12.75">
      <c r="A279" s="57">
        <f t="shared" si="42"/>
        <v>265</v>
      </c>
      <c r="B279" s="68">
        <f t="shared" si="39"/>
        <v>48030</v>
      </c>
      <c r="C279" s="61">
        <f t="shared" si="43"/>
        <v>54221.540524908785</v>
      </c>
      <c r="D279" s="61">
        <f t="shared" si="40"/>
        <v>688.7660474957422</v>
      </c>
      <c r="E279" s="65">
        <f t="shared" si="41"/>
        <v>229.98970105982144</v>
      </c>
      <c r="F279" s="65">
        <f t="shared" si="44"/>
        <v>458.7763464359208</v>
      </c>
      <c r="G279" s="61">
        <f t="shared" si="45"/>
        <v>53762.76417847286</v>
      </c>
    </row>
    <row r="280" spans="1:7" s="23" customFormat="1" ht="12.75">
      <c r="A280" s="57">
        <f t="shared" si="42"/>
        <v>266</v>
      </c>
      <c r="B280" s="68">
        <f t="shared" si="39"/>
        <v>48061</v>
      </c>
      <c r="C280" s="61">
        <f t="shared" si="43"/>
        <v>53762.76417847286</v>
      </c>
      <c r="D280" s="61">
        <f t="shared" si="40"/>
        <v>688.7660474957422</v>
      </c>
      <c r="E280" s="65">
        <f t="shared" si="41"/>
        <v>228.04372472368905</v>
      </c>
      <c r="F280" s="65">
        <f t="shared" si="44"/>
        <v>460.7223227720532</v>
      </c>
      <c r="G280" s="61">
        <f t="shared" si="45"/>
        <v>53302.04185570081</v>
      </c>
    </row>
    <row r="281" spans="1:7" s="23" customFormat="1" ht="12.75">
      <c r="A281" s="57">
        <f t="shared" si="42"/>
        <v>267</v>
      </c>
      <c r="B281" s="68">
        <f t="shared" si="39"/>
        <v>48092</v>
      </c>
      <c r="C281" s="61">
        <f t="shared" si="43"/>
        <v>53302.04185570081</v>
      </c>
      <c r="D281" s="61">
        <f t="shared" si="40"/>
        <v>688.7660474957422</v>
      </c>
      <c r="E281" s="65">
        <f t="shared" si="41"/>
        <v>226.0894942045976</v>
      </c>
      <c r="F281" s="65">
        <f t="shared" si="44"/>
        <v>462.6765532911446</v>
      </c>
      <c r="G281" s="61">
        <f t="shared" si="45"/>
        <v>52839.365302409664</v>
      </c>
    </row>
    <row r="282" spans="1:7" s="23" customFormat="1" ht="12.75">
      <c r="A282" s="57">
        <f t="shared" si="42"/>
        <v>268</v>
      </c>
      <c r="B282" s="68">
        <f t="shared" si="39"/>
        <v>48122</v>
      </c>
      <c r="C282" s="61">
        <f t="shared" si="43"/>
        <v>52839.365302409664</v>
      </c>
      <c r="D282" s="61">
        <f t="shared" si="40"/>
        <v>688.7660474957422</v>
      </c>
      <c r="E282" s="65">
        <f t="shared" si="41"/>
        <v>224.1269744910543</v>
      </c>
      <c r="F282" s="65">
        <f t="shared" si="44"/>
        <v>464.63907300468793</v>
      </c>
      <c r="G282" s="61">
        <f t="shared" si="45"/>
        <v>52374.72622940497</v>
      </c>
    </row>
    <row r="283" spans="1:7" s="23" customFormat="1" ht="12.75">
      <c r="A283" s="57">
        <f t="shared" si="42"/>
        <v>269</v>
      </c>
      <c r="B283" s="68">
        <f t="shared" si="39"/>
        <v>48153</v>
      </c>
      <c r="C283" s="61">
        <f t="shared" si="43"/>
        <v>52374.72622940497</v>
      </c>
      <c r="D283" s="61">
        <f t="shared" si="40"/>
        <v>688.7660474957422</v>
      </c>
      <c r="E283" s="65">
        <f t="shared" si="41"/>
        <v>222.1561304230594</v>
      </c>
      <c r="F283" s="65">
        <f t="shared" si="44"/>
        <v>466.60991707268283</v>
      </c>
      <c r="G283" s="61">
        <f t="shared" si="45"/>
        <v>51908.11631233229</v>
      </c>
    </row>
    <row r="284" spans="1:7" s="23" customFormat="1" ht="12.75">
      <c r="A284" s="57">
        <f t="shared" si="42"/>
        <v>270</v>
      </c>
      <c r="B284" s="68">
        <f t="shared" si="39"/>
        <v>48183</v>
      </c>
      <c r="C284" s="61">
        <f t="shared" si="43"/>
        <v>51908.11631233229</v>
      </c>
      <c r="D284" s="61">
        <f t="shared" si="40"/>
        <v>688.7660474957422</v>
      </c>
      <c r="E284" s="65">
        <f t="shared" si="41"/>
        <v>220.17692669147615</v>
      </c>
      <c r="F284" s="65">
        <f t="shared" si="44"/>
        <v>468.58912080426603</v>
      </c>
      <c r="G284" s="61">
        <f t="shared" si="45"/>
        <v>51439.527191528025</v>
      </c>
    </row>
    <row r="285" spans="1:7" s="23" customFormat="1" ht="12.75">
      <c r="A285" s="57">
        <f t="shared" si="42"/>
        <v>271</v>
      </c>
      <c r="B285" s="68">
        <f t="shared" si="39"/>
        <v>48214</v>
      </c>
      <c r="C285" s="61">
        <f t="shared" si="43"/>
        <v>51439.527191528025</v>
      </c>
      <c r="D285" s="61">
        <f t="shared" si="40"/>
        <v>688.7660474957422</v>
      </c>
      <c r="E285" s="65">
        <f t="shared" si="41"/>
        <v>218.18932783739805</v>
      </c>
      <c r="F285" s="65">
        <f t="shared" si="44"/>
        <v>470.57671965834413</v>
      </c>
      <c r="G285" s="61">
        <f t="shared" si="45"/>
        <v>50968.95047186968</v>
      </c>
    </row>
    <row r="286" spans="1:7" s="23" customFormat="1" ht="12.75">
      <c r="A286" s="57">
        <f t="shared" si="42"/>
        <v>272</v>
      </c>
      <c r="B286" s="68">
        <f t="shared" si="39"/>
        <v>48245</v>
      </c>
      <c r="C286" s="61">
        <f t="shared" si="43"/>
        <v>50968.95047186968</v>
      </c>
      <c r="D286" s="61">
        <f t="shared" si="40"/>
        <v>688.7660474957422</v>
      </c>
      <c r="E286" s="65">
        <f t="shared" si="41"/>
        <v>216.19329825151388</v>
      </c>
      <c r="F286" s="65">
        <f t="shared" si="44"/>
        <v>472.57274924422836</v>
      </c>
      <c r="G286" s="61">
        <f t="shared" si="45"/>
        <v>50496.377722625446</v>
      </c>
    </row>
    <row r="287" spans="1:7" s="23" customFormat="1" ht="12.75">
      <c r="A287" s="57">
        <f t="shared" si="42"/>
        <v>273</v>
      </c>
      <c r="B287" s="68">
        <f t="shared" si="39"/>
        <v>48274</v>
      </c>
      <c r="C287" s="61">
        <f t="shared" si="43"/>
        <v>50496.377722625446</v>
      </c>
      <c r="D287" s="61">
        <f t="shared" si="40"/>
        <v>688.7660474957422</v>
      </c>
      <c r="E287" s="65">
        <f t="shared" si="41"/>
        <v>214.1888021734696</v>
      </c>
      <c r="F287" s="65">
        <f t="shared" si="44"/>
        <v>474.5772453222726</v>
      </c>
      <c r="G287" s="61">
        <f t="shared" si="45"/>
        <v>50021.80047730317</v>
      </c>
    </row>
    <row r="288" spans="1:7" s="23" customFormat="1" ht="12.75">
      <c r="A288" s="57">
        <f t="shared" si="42"/>
        <v>274</v>
      </c>
      <c r="B288" s="68">
        <f t="shared" si="39"/>
        <v>48305</v>
      </c>
      <c r="C288" s="61">
        <f t="shared" si="43"/>
        <v>50021.80047730317</v>
      </c>
      <c r="D288" s="61">
        <f t="shared" si="40"/>
        <v>688.7660474957422</v>
      </c>
      <c r="E288" s="65">
        <f t="shared" si="41"/>
        <v>212.17580369122763</v>
      </c>
      <c r="F288" s="65">
        <f t="shared" si="44"/>
        <v>476.59024380451456</v>
      </c>
      <c r="G288" s="61">
        <f t="shared" si="45"/>
        <v>49545.210233498656</v>
      </c>
    </row>
    <row r="289" spans="1:7" s="23" customFormat="1" ht="12.75">
      <c r="A289" s="57">
        <f t="shared" si="42"/>
        <v>275</v>
      </c>
      <c r="B289" s="68">
        <f t="shared" si="39"/>
        <v>48335</v>
      </c>
      <c r="C289" s="61">
        <f t="shared" si="43"/>
        <v>49545.210233498656</v>
      </c>
      <c r="D289" s="61">
        <f t="shared" si="40"/>
        <v>688.7660474957422</v>
      </c>
      <c r="E289" s="65">
        <f t="shared" si="41"/>
        <v>210.15426674042348</v>
      </c>
      <c r="F289" s="65">
        <f t="shared" si="44"/>
        <v>478.6117807553187</v>
      </c>
      <c r="G289" s="61">
        <f t="shared" si="45"/>
        <v>49066.59845274334</v>
      </c>
    </row>
    <row r="290" spans="1:7" s="23" customFormat="1" ht="12.75">
      <c r="A290" s="57">
        <f t="shared" si="42"/>
        <v>276</v>
      </c>
      <c r="B290" s="68">
        <f t="shared" si="39"/>
        <v>48366</v>
      </c>
      <c r="C290" s="61">
        <f t="shared" si="43"/>
        <v>49066.59845274334</v>
      </c>
      <c r="D290" s="61">
        <f t="shared" si="40"/>
        <v>688.7660474957422</v>
      </c>
      <c r="E290" s="65">
        <f t="shared" si="41"/>
        <v>208.12415510371966</v>
      </c>
      <c r="F290" s="65">
        <f t="shared" si="44"/>
        <v>480.64189239202256</v>
      </c>
      <c r="G290" s="61">
        <f t="shared" si="45"/>
        <v>48585.95656035132</v>
      </c>
    </row>
    <row r="291" spans="1:7" s="23" customFormat="1" ht="12.75">
      <c r="A291" s="57">
        <f t="shared" si="42"/>
        <v>277</v>
      </c>
      <c r="B291" s="68">
        <f t="shared" si="39"/>
        <v>48396</v>
      </c>
      <c r="C291" s="61">
        <f t="shared" si="43"/>
        <v>48585.95656035132</v>
      </c>
      <c r="D291" s="61">
        <f t="shared" si="40"/>
        <v>688.7660474957422</v>
      </c>
      <c r="E291" s="65">
        <f t="shared" si="41"/>
        <v>206.08543241015684</v>
      </c>
      <c r="F291" s="65">
        <f t="shared" si="44"/>
        <v>482.6806150855854</v>
      </c>
      <c r="G291" s="61">
        <f t="shared" si="45"/>
        <v>48103.275945265734</v>
      </c>
    </row>
    <row r="292" spans="1:7" s="23" customFormat="1" ht="12.75">
      <c r="A292" s="57">
        <f t="shared" si="42"/>
        <v>278</v>
      </c>
      <c r="B292" s="68">
        <f t="shared" si="39"/>
        <v>48427</v>
      </c>
      <c r="C292" s="61">
        <f t="shared" si="43"/>
        <v>48103.275945265734</v>
      </c>
      <c r="D292" s="61">
        <f t="shared" si="40"/>
        <v>688.7660474957422</v>
      </c>
      <c r="E292" s="65">
        <f t="shared" si="41"/>
        <v>204.03806213450216</v>
      </c>
      <c r="F292" s="65">
        <f t="shared" si="44"/>
        <v>484.72798536124003</v>
      </c>
      <c r="G292" s="61">
        <f t="shared" si="45"/>
        <v>47618.54795990449</v>
      </c>
    </row>
    <row r="293" spans="1:7" s="23" customFormat="1" ht="12.75">
      <c r="A293" s="57">
        <f t="shared" si="42"/>
        <v>279</v>
      </c>
      <c r="B293" s="68">
        <f t="shared" si="39"/>
        <v>48458</v>
      </c>
      <c r="C293" s="61">
        <f t="shared" si="43"/>
        <v>47618.54795990449</v>
      </c>
      <c r="D293" s="61">
        <f t="shared" si="40"/>
        <v>688.7660474957422</v>
      </c>
      <c r="E293" s="65">
        <f t="shared" si="41"/>
        <v>201.9820075965949</v>
      </c>
      <c r="F293" s="65">
        <f t="shared" si="44"/>
        <v>486.7840398991473</v>
      </c>
      <c r="G293" s="61">
        <f t="shared" si="45"/>
        <v>47131.763920005345</v>
      </c>
    </row>
    <row r="294" spans="1:7" s="23" customFormat="1" ht="12.75">
      <c r="A294" s="57">
        <f t="shared" si="42"/>
        <v>280</v>
      </c>
      <c r="B294" s="68">
        <f t="shared" si="39"/>
        <v>48488</v>
      </c>
      <c r="C294" s="61">
        <f t="shared" si="43"/>
        <v>47131.763920005345</v>
      </c>
      <c r="D294" s="61">
        <f t="shared" si="40"/>
        <v>688.7660474957422</v>
      </c>
      <c r="E294" s="65">
        <f t="shared" si="41"/>
        <v>199.91723196068935</v>
      </c>
      <c r="F294" s="65">
        <f t="shared" si="44"/>
        <v>488.84881553505284</v>
      </c>
      <c r="G294" s="61">
        <f t="shared" si="45"/>
        <v>46642.915104470296</v>
      </c>
    </row>
    <row r="295" spans="1:7" s="23" customFormat="1" ht="12.75">
      <c r="A295" s="57">
        <f t="shared" si="42"/>
        <v>281</v>
      </c>
      <c r="B295" s="68">
        <f t="shared" si="39"/>
        <v>48519</v>
      </c>
      <c r="C295" s="61">
        <f t="shared" si="43"/>
        <v>46642.915104470296</v>
      </c>
      <c r="D295" s="61">
        <f t="shared" si="40"/>
        <v>688.7660474957422</v>
      </c>
      <c r="E295" s="65">
        <f t="shared" si="41"/>
        <v>197.84369823479483</v>
      </c>
      <c r="F295" s="65">
        <f t="shared" si="44"/>
        <v>490.9223492609474</v>
      </c>
      <c r="G295" s="61">
        <f t="shared" si="45"/>
        <v>46151.99275520935</v>
      </c>
    </row>
    <row r="296" spans="1:7" s="23" customFormat="1" ht="12.75">
      <c r="A296" s="57">
        <f t="shared" si="42"/>
        <v>282</v>
      </c>
      <c r="B296" s="68">
        <f t="shared" si="39"/>
        <v>48549</v>
      </c>
      <c r="C296" s="61">
        <f t="shared" si="43"/>
        <v>46151.99275520935</v>
      </c>
      <c r="D296" s="61">
        <f t="shared" si="40"/>
        <v>688.7660474957422</v>
      </c>
      <c r="E296" s="65">
        <f t="shared" si="41"/>
        <v>195.761369270013</v>
      </c>
      <c r="F296" s="65">
        <f t="shared" si="44"/>
        <v>493.0046782257292</v>
      </c>
      <c r="G296" s="61">
        <f t="shared" si="45"/>
        <v>45658.98807698362</v>
      </c>
    </row>
    <row r="297" spans="1:7" s="23" customFormat="1" ht="12.75">
      <c r="A297" s="57">
        <f t="shared" si="42"/>
        <v>283</v>
      </c>
      <c r="B297" s="68">
        <f t="shared" si="39"/>
        <v>48580</v>
      </c>
      <c r="C297" s="61">
        <f t="shared" si="43"/>
        <v>45658.98807698362</v>
      </c>
      <c r="D297" s="61">
        <f t="shared" si="40"/>
        <v>688.7660474957422</v>
      </c>
      <c r="E297" s="65">
        <f t="shared" si="41"/>
        <v>193.67020775987223</v>
      </c>
      <c r="F297" s="65">
        <f t="shared" si="44"/>
        <v>495.09583973586996</v>
      </c>
      <c r="G297" s="61">
        <f t="shared" si="45"/>
        <v>45163.892237247754</v>
      </c>
    </row>
    <row r="298" spans="1:7" s="23" customFormat="1" ht="12.75">
      <c r="A298" s="57">
        <f t="shared" si="42"/>
        <v>284</v>
      </c>
      <c r="B298" s="68">
        <f t="shared" si="39"/>
        <v>48611</v>
      </c>
      <c r="C298" s="61">
        <f t="shared" si="43"/>
        <v>45163.892237247754</v>
      </c>
      <c r="D298" s="61">
        <f t="shared" si="40"/>
        <v>688.7660474957422</v>
      </c>
      <c r="E298" s="65">
        <f t="shared" si="41"/>
        <v>191.57017623965922</v>
      </c>
      <c r="F298" s="65">
        <f t="shared" si="44"/>
        <v>497.195871256083</v>
      </c>
      <c r="G298" s="61">
        <f t="shared" si="45"/>
        <v>44666.69636599167</v>
      </c>
    </row>
    <row r="299" spans="1:7" s="23" customFormat="1" ht="12.75">
      <c r="A299" s="57">
        <f t="shared" si="42"/>
        <v>285</v>
      </c>
      <c r="B299" s="68">
        <f t="shared" si="39"/>
        <v>48639</v>
      </c>
      <c r="C299" s="61">
        <f t="shared" si="43"/>
        <v>44666.69636599167</v>
      </c>
      <c r="D299" s="61">
        <f t="shared" si="40"/>
        <v>688.7660474957422</v>
      </c>
      <c r="E299" s="65">
        <f t="shared" si="41"/>
        <v>189.46123708574802</v>
      </c>
      <c r="F299" s="65">
        <f t="shared" si="44"/>
        <v>499.30481040999416</v>
      </c>
      <c r="G299" s="61">
        <f t="shared" si="45"/>
        <v>44167.39155558168</v>
      </c>
    </row>
    <row r="300" spans="1:7" s="23" customFormat="1" ht="12.75">
      <c r="A300" s="57">
        <f t="shared" si="42"/>
        <v>286</v>
      </c>
      <c r="B300" s="68">
        <f t="shared" si="39"/>
        <v>48670</v>
      </c>
      <c r="C300" s="61">
        <f t="shared" si="43"/>
        <v>44167.39155558168</v>
      </c>
      <c r="D300" s="61">
        <f t="shared" si="40"/>
        <v>688.7660474957422</v>
      </c>
      <c r="E300" s="65">
        <f t="shared" si="41"/>
        <v>187.3433525149256</v>
      </c>
      <c r="F300" s="65">
        <f t="shared" si="44"/>
        <v>501.4226949808166</v>
      </c>
      <c r="G300" s="61">
        <f t="shared" si="45"/>
        <v>43665.968860600864</v>
      </c>
    </row>
    <row r="301" spans="1:7" s="23" customFormat="1" ht="12.75">
      <c r="A301" s="57">
        <f t="shared" si="42"/>
        <v>287</v>
      </c>
      <c r="B301" s="68">
        <f t="shared" si="39"/>
        <v>48700</v>
      </c>
      <c r="C301" s="61">
        <f t="shared" si="43"/>
        <v>43665.968860600864</v>
      </c>
      <c r="D301" s="61">
        <f t="shared" si="40"/>
        <v>688.7660474957422</v>
      </c>
      <c r="E301" s="65">
        <f t="shared" si="41"/>
        <v>185.21648458371533</v>
      </c>
      <c r="F301" s="65">
        <f t="shared" si="44"/>
        <v>503.5495629120269</v>
      </c>
      <c r="G301" s="61">
        <f t="shared" si="45"/>
        <v>43162.41929768884</v>
      </c>
    </row>
    <row r="302" spans="1:7" s="23" customFormat="1" ht="12.75">
      <c r="A302" s="57">
        <f t="shared" si="42"/>
        <v>288</v>
      </c>
      <c r="B302" s="68">
        <f t="shared" si="39"/>
        <v>48731</v>
      </c>
      <c r="C302" s="61">
        <f t="shared" si="43"/>
        <v>43162.41929768884</v>
      </c>
      <c r="D302" s="61">
        <f t="shared" si="40"/>
        <v>688.7660474957422</v>
      </c>
      <c r="E302" s="65">
        <f t="shared" si="41"/>
        <v>183.08059518769684</v>
      </c>
      <c r="F302" s="65">
        <f t="shared" si="44"/>
        <v>505.68545230804534</v>
      </c>
      <c r="G302" s="61">
        <f t="shared" si="45"/>
        <v>42656.73384538079</v>
      </c>
    </row>
    <row r="303" spans="1:7" s="23" customFormat="1" ht="12.75">
      <c r="A303" s="57">
        <f t="shared" si="42"/>
        <v>289</v>
      </c>
      <c r="B303" s="68">
        <f t="shared" si="39"/>
        <v>48761</v>
      </c>
      <c r="C303" s="61">
        <f t="shared" si="43"/>
        <v>42656.73384538079</v>
      </c>
      <c r="D303" s="61">
        <f t="shared" si="40"/>
        <v>688.7660474957422</v>
      </c>
      <c r="E303" s="65">
        <f t="shared" si="41"/>
        <v>180.9356460608235</v>
      </c>
      <c r="F303" s="65">
        <f t="shared" si="44"/>
        <v>507.8304014349187</v>
      </c>
      <c r="G303" s="61">
        <f t="shared" si="45"/>
        <v>42148.90344394587</v>
      </c>
    </row>
    <row r="304" spans="1:7" s="23" customFormat="1" ht="12.75">
      <c r="A304" s="57">
        <f t="shared" si="42"/>
        <v>290</v>
      </c>
      <c r="B304" s="68">
        <f t="shared" si="39"/>
        <v>48792</v>
      </c>
      <c r="C304" s="61">
        <f t="shared" si="43"/>
        <v>42148.90344394587</v>
      </c>
      <c r="D304" s="61">
        <f t="shared" si="40"/>
        <v>688.7660474957422</v>
      </c>
      <c r="E304" s="65">
        <f t="shared" si="41"/>
        <v>178.78159877473706</v>
      </c>
      <c r="F304" s="65">
        <f t="shared" si="44"/>
        <v>509.98444872100515</v>
      </c>
      <c r="G304" s="61">
        <f t="shared" si="45"/>
        <v>41638.91899522486</v>
      </c>
    </row>
    <row r="305" spans="1:7" s="23" customFormat="1" ht="12.75">
      <c r="A305" s="57">
        <f t="shared" si="42"/>
        <v>291</v>
      </c>
      <c r="B305" s="68">
        <f t="shared" si="39"/>
        <v>48823</v>
      </c>
      <c r="C305" s="61">
        <f t="shared" si="43"/>
        <v>41638.91899522486</v>
      </c>
      <c r="D305" s="61">
        <f t="shared" si="40"/>
        <v>688.7660474957422</v>
      </c>
      <c r="E305" s="65">
        <f t="shared" si="41"/>
        <v>176.61841473807883</v>
      </c>
      <c r="F305" s="65">
        <f t="shared" si="44"/>
        <v>512.1476327576634</v>
      </c>
      <c r="G305" s="61">
        <f t="shared" si="45"/>
        <v>41126.7713624672</v>
      </c>
    </row>
    <row r="306" spans="1:7" s="23" customFormat="1" ht="12.75">
      <c r="A306" s="57">
        <f t="shared" si="42"/>
        <v>292</v>
      </c>
      <c r="B306" s="68">
        <f t="shared" si="39"/>
        <v>48853</v>
      </c>
      <c r="C306" s="61">
        <f t="shared" si="43"/>
        <v>41126.7713624672</v>
      </c>
      <c r="D306" s="61">
        <f t="shared" si="40"/>
        <v>688.7660474957422</v>
      </c>
      <c r="E306" s="65">
        <f t="shared" si="41"/>
        <v>174.4460551957984</v>
      </c>
      <c r="F306" s="65">
        <f t="shared" si="44"/>
        <v>514.3199922999438</v>
      </c>
      <c r="G306" s="61">
        <f t="shared" si="45"/>
        <v>40612.45137016726</v>
      </c>
    </row>
    <row r="307" spans="1:7" s="23" customFormat="1" ht="12.75">
      <c r="A307" s="57">
        <f t="shared" si="42"/>
        <v>293</v>
      </c>
      <c r="B307" s="68">
        <f t="shared" si="39"/>
        <v>48884</v>
      </c>
      <c r="C307" s="61">
        <f t="shared" si="43"/>
        <v>40612.45137016726</v>
      </c>
      <c r="D307" s="61">
        <f t="shared" si="40"/>
        <v>688.7660474957422</v>
      </c>
      <c r="E307" s="65">
        <f t="shared" si="41"/>
        <v>172.26448122845946</v>
      </c>
      <c r="F307" s="65">
        <f t="shared" si="44"/>
        <v>516.5015662672828</v>
      </c>
      <c r="G307" s="61">
        <f t="shared" si="45"/>
        <v>40095.94980389998</v>
      </c>
    </row>
    <row r="308" spans="1:7" s="23" customFormat="1" ht="12.75">
      <c r="A308" s="57">
        <f t="shared" si="42"/>
        <v>294</v>
      </c>
      <c r="B308" s="68">
        <f t="shared" si="39"/>
        <v>48914</v>
      </c>
      <c r="C308" s="61">
        <f t="shared" si="43"/>
        <v>40095.94980389998</v>
      </c>
      <c r="D308" s="61">
        <f t="shared" si="40"/>
        <v>688.7660474957422</v>
      </c>
      <c r="E308" s="65">
        <f t="shared" si="41"/>
        <v>170.07365375154242</v>
      </c>
      <c r="F308" s="65">
        <f t="shared" si="44"/>
        <v>518.6923937441998</v>
      </c>
      <c r="G308" s="61">
        <f t="shared" si="45"/>
        <v>39577.257410155784</v>
      </c>
    </row>
    <row r="309" spans="1:7" s="23" customFormat="1" ht="12.75">
      <c r="A309" s="57">
        <f t="shared" si="42"/>
        <v>295</v>
      </c>
      <c r="B309" s="68">
        <f t="shared" si="39"/>
        <v>48945</v>
      </c>
      <c r="C309" s="61">
        <f t="shared" si="43"/>
        <v>39577.257410155784</v>
      </c>
      <c r="D309" s="61">
        <f t="shared" si="40"/>
        <v>688.7660474957422</v>
      </c>
      <c r="E309" s="65">
        <f t="shared" si="41"/>
        <v>167.8735335147441</v>
      </c>
      <c r="F309" s="65">
        <f t="shared" si="44"/>
        <v>520.892513980998</v>
      </c>
      <c r="G309" s="61">
        <f t="shared" si="45"/>
        <v>39056.36489617478</v>
      </c>
    </row>
    <row r="310" spans="1:7" s="23" customFormat="1" ht="12.75">
      <c r="A310" s="57">
        <f t="shared" si="42"/>
        <v>296</v>
      </c>
      <c r="B310" s="68">
        <f t="shared" si="39"/>
        <v>48976</v>
      </c>
      <c r="C310" s="61">
        <f t="shared" si="43"/>
        <v>39056.36489617478</v>
      </c>
      <c r="D310" s="61">
        <f t="shared" si="40"/>
        <v>688.7660474957422</v>
      </c>
      <c r="E310" s="65">
        <f t="shared" si="41"/>
        <v>165.66408110127472</v>
      </c>
      <c r="F310" s="65">
        <f t="shared" si="44"/>
        <v>523.1019663944675</v>
      </c>
      <c r="G310" s="61">
        <f t="shared" si="45"/>
        <v>38533.262929780314</v>
      </c>
    </row>
    <row r="311" spans="1:7" s="23" customFormat="1" ht="12.75">
      <c r="A311" s="57">
        <f t="shared" si="42"/>
        <v>297</v>
      </c>
      <c r="B311" s="68">
        <f t="shared" si="39"/>
        <v>49004</v>
      </c>
      <c r="C311" s="61">
        <f t="shared" si="43"/>
        <v>38533.262929780314</v>
      </c>
      <c r="D311" s="61">
        <f t="shared" si="40"/>
        <v>688.7660474957422</v>
      </c>
      <c r="E311" s="65">
        <f t="shared" si="41"/>
        <v>163.44525692715152</v>
      </c>
      <c r="F311" s="65">
        <f t="shared" si="44"/>
        <v>525.3207905685907</v>
      </c>
      <c r="G311" s="61">
        <f t="shared" si="45"/>
        <v>38007.94213921172</v>
      </c>
    </row>
    <row r="312" spans="1:7" s="23" customFormat="1" ht="12.75">
      <c r="A312" s="57">
        <f t="shared" si="42"/>
        <v>298</v>
      </c>
      <c r="B312" s="68">
        <f t="shared" si="39"/>
        <v>49035</v>
      </c>
      <c r="C312" s="61">
        <f t="shared" si="43"/>
        <v>38007.94213921172</v>
      </c>
      <c r="D312" s="61">
        <f t="shared" si="40"/>
        <v>688.7660474957422</v>
      </c>
      <c r="E312" s="65">
        <f t="shared" si="41"/>
        <v>161.21702124048971</v>
      </c>
      <c r="F312" s="65">
        <f t="shared" si="44"/>
        <v>527.5490262552526</v>
      </c>
      <c r="G312" s="61">
        <f t="shared" si="45"/>
        <v>37480.393112956466</v>
      </c>
    </row>
    <row r="313" spans="1:7" s="23" customFormat="1" ht="12.75">
      <c r="A313" s="57">
        <f t="shared" si="42"/>
        <v>299</v>
      </c>
      <c r="B313" s="68">
        <f t="shared" si="39"/>
        <v>49065</v>
      </c>
      <c r="C313" s="61">
        <f t="shared" si="43"/>
        <v>37480.393112956466</v>
      </c>
      <c r="D313" s="61">
        <f t="shared" si="40"/>
        <v>688.7660474957422</v>
      </c>
      <c r="E313" s="65">
        <f t="shared" si="41"/>
        <v>158.97933412079036</v>
      </c>
      <c r="F313" s="65">
        <f t="shared" si="44"/>
        <v>529.7867133749519</v>
      </c>
      <c r="G313" s="61">
        <f t="shared" si="45"/>
        <v>36950.60639958151</v>
      </c>
    </row>
    <row r="314" spans="1:7" s="23" customFormat="1" ht="12.75">
      <c r="A314" s="57">
        <f t="shared" si="42"/>
        <v>300</v>
      </c>
      <c r="B314" s="68">
        <f t="shared" si="39"/>
        <v>49096</v>
      </c>
      <c r="C314" s="61">
        <f t="shared" si="43"/>
        <v>36950.60639958151</v>
      </c>
      <c r="D314" s="61">
        <f t="shared" si="40"/>
        <v>688.7660474957422</v>
      </c>
      <c r="E314" s="65">
        <f t="shared" si="41"/>
        <v>156.7321554782249</v>
      </c>
      <c r="F314" s="65">
        <f t="shared" si="44"/>
        <v>532.0338920175172</v>
      </c>
      <c r="G314" s="61">
        <f t="shared" si="45"/>
        <v>36418.57250756399</v>
      </c>
    </row>
    <row r="315" spans="1:7" s="23" customFormat="1" ht="12.75">
      <c r="A315" s="57">
        <f t="shared" si="42"/>
        <v>301</v>
      </c>
      <c r="B315" s="68">
        <f t="shared" si="39"/>
        <v>49126</v>
      </c>
      <c r="C315" s="61">
        <f t="shared" si="43"/>
        <v>36418.57250756399</v>
      </c>
      <c r="D315" s="61">
        <f t="shared" si="40"/>
        <v>688.7660474957422</v>
      </c>
      <c r="E315" s="65">
        <f t="shared" si="41"/>
        <v>154.47544505291728</v>
      </c>
      <c r="F315" s="65">
        <f t="shared" si="44"/>
        <v>534.2906024428249</v>
      </c>
      <c r="G315" s="61">
        <f t="shared" si="45"/>
        <v>35884.28190512117</v>
      </c>
    </row>
    <row r="316" spans="1:7" s="23" customFormat="1" ht="12.75">
      <c r="A316" s="57">
        <f t="shared" si="42"/>
        <v>302</v>
      </c>
      <c r="B316" s="68">
        <f t="shared" si="39"/>
        <v>49157</v>
      </c>
      <c r="C316" s="61">
        <f t="shared" si="43"/>
        <v>35884.28190512117</v>
      </c>
      <c r="D316" s="61">
        <f t="shared" si="40"/>
        <v>688.7660474957422</v>
      </c>
      <c r="E316" s="65">
        <f t="shared" si="41"/>
        <v>152.2091624142223</v>
      </c>
      <c r="F316" s="65">
        <f t="shared" si="44"/>
        <v>536.5568850815199</v>
      </c>
      <c r="G316" s="61">
        <f t="shared" si="45"/>
        <v>35347.72502003965</v>
      </c>
    </row>
    <row r="317" spans="1:7" s="23" customFormat="1" ht="12.75">
      <c r="A317" s="57">
        <f t="shared" si="42"/>
        <v>303</v>
      </c>
      <c r="B317" s="68">
        <f t="shared" si="39"/>
        <v>49188</v>
      </c>
      <c r="C317" s="61">
        <f t="shared" si="43"/>
        <v>35347.72502003965</v>
      </c>
      <c r="D317" s="61">
        <f t="shared" si="40"/>
        <v>688.7660474957422</v>
      </c>
      <c r="E317" s="65">
        <f t="shared" si="41"/>
        <v>149.93326696000153</v>
      </c>
      <c r="F317" s="65">
        <f t="shared" si="44"/>
        <v>538.8327805357407</v>
      </c>
      <c r="G317" s="61">
        <f t="shared" si="45"/>
        <v>34808.89223950391</v>
      </c>
    </row>
    <row r="318" spans="1:7" s="23" customFormat="1" ht="12.75">
      <c r="A318" s="57">
        <f t="shared" si="42"/>
        <v>304</v>
      </c>
      <c r="B318" s="68">
        <f t="shared" si="39"/>
        <v>49218</v>
      </c>
      <c r="C318" s="61">
        <f t="shared" si="43"/>
        <v>34808.89223950391</v>
      </c>
      <c r="D318" s="61">
        <f t="shared" si="40"/>
        <v>688.7660474957422</v>
      </c>
      <c r="E318" s="65">
        <f t="shared" si="41"/>
        <v>147.64771791589575</v>
      </c>
      <c r="F318" s="65">
        <f t="shared" si="44"/>
        <v>541.1183295798464</v>
      </c>
      <c r="G318" s="61">
        <f t="shared" si="45"/>
        <v>34267.773909924064</v>
      </c>
    </row>
    <row r="319" spans="1:7" s="23" customFormat="1" ht="12.75">
      <c r="A319" s="57">
        <f t="shared" si="42"/>
        <v>305</v>
      </c>
      <c r="B319" s="68">
        <f t="shared" si="39"/>
        <v>49249</v>
      </c>
      <c r="C319" s="61">
        <f t="shared" si="43"/>
        <v>34267.773909924064</v>
      </c>
      <c r="D319" s="61">
        <f t="shared" si="40"/>
        <v>688.7660474957422</v>
      </c>
      <c r="E319" s="65">
        <f t="shared" si="41"/>
        <v>145.35247433459458</v>
      </c>
      <c r="F319" s="65">
        <f t="shared" si="44"/>
        <v>543.4135731611476</v>
      </c>
      <c r="G319" s="61">
        <f t="shared" si="45"/>
        <v>33724.36033676292</v>
      </c>
    </row>
    <row r="320" spans="1:7" s="23" customFormat="1" ht="12.75">
      <c r="A320" s="57">
        <f t="shared" si="42"/>
        <v>306</v>
      </c>
      <c r="B320" s="68">
        <f t="shared" si="39"/>
        <v>49279</v>
      </c>
      <c r="C320" s="61">
        <f t="shared" si="43"/>
        <v>33724.36033676292</v>
      </c>
      <c r="D320" s="61">
        <f t="shared" si="40"/>
        <v>688.7660474957422</v>
      </c>
      <c r="E320" s="65">
        <f t="shared" si="41"/>
        <v>143.04749509510273</v>
      </c>
      <c r="F320" s="65">
        <f t="shared" si="44"/>
        <v>545.7185524006395</v>
      </c>
      <c r="G320" s="61">
        <f t="shared" si="45"/>
        <v>33178.64178436228</v>
      </c>
    </row>
    <row r="321" spans="1:7" s="23" customFormat="1" ht="12.75">
      <c r="A321" s="57">
        <f t="shared" si="42"/>
        <v>307</v>
      </c>
      <c r="B321" s="68">
        <f aca="true" t="shared" si="46" ref="B321:B374">IF(A321&lt;&gt;0,DATE(YEAR(B320),MONTH(B320)+(12/q),MIN(DAY($B$15),DAY(DATE(YEAR(B320),MONTH(B320)+(12/q)+1,0)))),"")</f>
        <v>49310</v>
      </c>
      <c r="C321" s="61">
        <f t="shared" si="43"/>
        <v>33178.64178436228</v>
      </c>
      <c r="D321" s="61">
        <f aca="true" t="shared" si="47" ref="D321:D374">IF(A321&lt;&gt;0,P*r^(A321-1),0)</f>
        <v>688.7660474957422</v>
      </c>
      <c r="E321" s="65">
        <f aca="true" t="shared" si="48" ref="E321:E374">C321*i/q</f>
        <v>140.73273890200332</v>
      </c>
      <c r="F321" s="65">
        <f t="shared" si="44"/>
        <v>548.0333085937389</v>
      </c>
      <c r="G321" s="61">
        <f t="shared" si="45"/>
        <v>32630.60847576854</v>
      </c>
    </row>
    <row r="322" spans="1:7" s="23" customFormat="1" ht="12.75">
      <c r="A322" s="57">
        <f t="shared" si="42"/>
        <v>308</v>
      </c>
      <c r="B322" s="68">
        <f t="shared" si="46"/>
        <v>49341</v>
      </c>
      <c r="C322" s="61">
        <f t="shared" si="43"/>
        <v>32630.60847576854</v>
      </c>
      <c r="D322" s="61">
        <f t="shared" si="47"/>
        <v>688.7660474957422</v>
      </c>
      <c r="E322" s="65">
        <f t="shared" si="48"/>
        <v>138.40816428471823</v>
      </c>
      <c r="F322" s="65">
        <f t="shared" si="44"/>
        <v>550.357883211024</v>
      </c>
      <c r="G322" s="61">
        <f t="shared" si="45"/>
        <v>32080.250592557513</v>
      </c>
    </row>
    <row r="323" spans="1:7" s="23" customFormat="1" ht="12.75">
      <c r="A323" s="57">
        <f t="shared" si="42"/>
        <v>309</v>
      </c>
      <c r="B323" s="68">
        <f t="shared" si="46"/>
        <v>49369</v>
      </c>
      <c r="C323" s="61">
        <f t="shared" si="43"/>
        <v>32080.250592557513</v>
      </c>
      <c r="D323" s="61">
        <f t="shared" si="47"/>
        <v>688.7660474957422</v>
      </c>
      <c r="E323" s="65">
        <f t="shared" si="48"/>
        <v>136.0737295967648</v>
      </c>
      <c r="F323" s="65">
        <f t="shared" si="44"/>
        <v>552.6923178989774</v>
      </c>
      <c r="G323" s="61">
        <f t="shared" si="45"/>
        <v>31527.558274658535</v>
      </c>
    </row>
    <row r="324" spans="1:7" s="23" customFormat="1" ht="12.75">
      <c r="A324" s="57">
        <f t="shared" si="42"/>
        <v>310</v>
      </c>
      <c r="B324" s="68">
        <f t="shared" si="46"/>
        <v>49400</v>
      </c>
      <c r="C324" s="61">
        <f t="shared" si="43"/>
        <v>31527.558274658535</v>
      </c>
      <c r="D324" s="61">
        <f t="shared" si="47"/>
        <v>688.7660474957422</v>
      </c>
      <c r="E324" s="65">
        <f t="shared" si="48"/>
        <v>133.72939301500995</v>
      </c>
      <c r="F324" s="65">
        <f t="shared" si="44"/>
        <v>555.0366544807323</v>
      </c>
      <c r="G324" s="61">
        <f t="shared" si="45"/>
        <v>30972.521620177802</v>
      </c>
    </row>
    <row r="325" spans="1:7" s="23" customFormat="1" ht="12.75">
      <c r="A325" s="57">
        <f t="shared" si="42"/>
        <v>311</v>
      </c>
      <c r="B325" s="68">
        <f t="shared" si="46"/>
        <v>49430</v>
      </c>
      <c r="C325" s="61">
        <f t="shared" si="43"/>
        <v>30972.521620177802</v>
      </c>
      <c r="D325" s="61">
        <f t="shared" si="47"/>
        <v>688.7660474957422</v>
      </c>
      <c r="E325" s="65">
        <f t="shared" si="48"/>
        <v>131.37511253892083</v>
      </c>
      <c r="F325" s="65">
        <f t="shared" si="44"/>
        <v>557.3909349568214</v>
      </c>
      <c r="G325" s="61">
        <f t="shared" si="45"/>
        <v>30415.130685220982</v>
      </c>
    </row>
    <row r="326" spans="1:7" s="23" customFormat="1" ht="12.75">
      <c r="A326" s="57">
        <f t="shared" si="42"/>
        <v>312</v>
      </c>
      <c r="B326" s="68">
        <f t="shared" si="46"/>
        <v>49461</v>
      </c>
      <c r="C326" s="61">
        <f t="shared" si="43"/>
        <v>30415.130685220982</v>
      </c>
      <c r="D326" s="61">
        <f t="shared" si="47"/>
        <v>688.7660474957422</v>
      </c>
      <c r="E326" s="65">
        <f t="shared" si="48"/>
        <v>129.01084598981234</v>
      </c>
      <c r="F326" s="65">
        <f t="shared" si="44"/>
        <v>559.7552015059299</v>
      </c>
      <c r="G326" s="61">
        <f t="shared" si="45"/>
        <v>29855.37548371505</v>
      </c>
    </row>
    <row r="327" spans="1:7" s="23" customFormat="1" ht="12.75">
      <c r="A327" s="57">
        <f t="shared" si="42"/>
        <v>313</v>
      </c>
      <c r="B327" s="68">
        <f t="shared" si="46"/>
        <v>49491</v>
      </c>
      <c r="C327" s="61">
        <f t="shared" si="43"/>
        <v>29855.37548371505</v>
      </c>
      <c r="D327" s="61">
        <f t="shared" si="47"/>
        <v>688.7660474957422</v>
      </c>
      <c r="E327" s="65">
        <f t="shared" si="48"/>
        <v>126.63655101009135</v>
      </c>
      <c r="F327" s="65">
        <f t="shared" si="44"/>
        <v>562.1294964856509</v>
      </c>
      <c r="G327" s="61">
        <f t="shared" si="45"/>
        <v>29293.245987229402</v>
      </c>
    </row>
    <row r="328" spans="1:7" s="23" customFormat="1" ht="12.75">
      <c r="A328" s="57">
        <f t="shared" si="42"/>
        <v>314</v>
      </c>
      <c r="B328" s="68">
        <f t="shared" si="46"/>
        <v>49522</v>
      </c>
      <c r="C328" s="61">
        <f t="shared" si="43"/>
        <v>29293.245987229402</v>
      </c>
      <c r="D328" s="61">
        <f t="shared" si="47"/>
        <v>688.7660474957422</v>
      </c>
      <c r="E328" s="65">
        <f t="shared" si="48"/>
        <v>124.25218506249804</v>
      </c>
      <c r="F328" s="65">
        <f t="shared" si="44"/>
        <v>564.5138624332442</v>
      </c>
      <c r="G328" s="61">
        <f t="shared" si="45"/>
        <v>28728.73212479616</v>
      </c>
    </row>
    <row r="329" spans="1:7" s="23" customFormat="1" ht="12.75">
      <c r="A329" s="57">
        <f t="shared" si="42"/>
        <v>315</v>
      </c>
      <c r="B329" s="68">
        <f t="shared" si="46"/>
        <v>49553</v>
      </c>
      <c r="C329" s="61">
        <f t="shared" si="43"/>
        <v>28728.73212479616</v>
      </c>
      <c r="D329" s="61">
        <f t="shared" si="47"/>
        <v>688.7660474957422</v>
      </c>
      <c r="E329" s="65">
        <f t="shared" si="48"/>
        <v>121.85770542934371</v>
      </c>
      <c r="F329" s="65">
        <f t="shared" si="44"/>
        <v>566.9083420663985</v>
      </c>
      <c r="G329" s="61">
        <f t="shared" si="45"/>
        <v>28161.82378272976</v>
      </c>
    </row>
    <row r="330" spans="1:7" s="23" customFormat="1" ht="12.75">
      <c r="A330" s="57">
        <f t="shared" si="42"/>
        <v>316</v>
      </c>
      <c r="B330" s="68">
        <f t="shared" si="46"/>
        <v>49583</v>
      </c>
      <c r="C330" s="61">
        <f t="shared" si="43"/>
        <v>28161.82378272976</v>
      </c>
      <c r="D330" s="61">
        <f t="shared" si="47"/>
        <v>688.7660474957422</v>
      </c>
      <c r="E330" s="65">
        <f t="shared" si="48"/>
        <v>119.4530692117454</v>
      </c>
      <c r="F330" s="65">
        <f t="shared" si="44"/>
        <v>569.3129782839968</v>
      </c>
      <c r="G330" s="61">
        <f t="shared" si="45"/>
        <v>27592.510804445763</v>
      </c>
    </row>
    <row r="331" spans="1:7" s="23" customFormat="1" ht="12.75">
      <c r="A331" s="57">
        <f t="shared" si="42"/>
        <v>317</v>
      </c>
      <c r="B331" s="68">
        <f t="shared" si="46"/>
        <v>49614</v>
      </c>
      <c r="C331" s="61">
        <f t="shared" si="43"/>
        <v>27592.510804445763</v>
      </c>
      <c r="D331" s="61">
        <f t="shared" si="47"/>
        <v>688.7660474957422</v>
      </c>
      <c r="E331" s="65">
        <f t="shared" si="48"/>
        <v>117.03823332885746</v>
      </c>
      <c r="F331" s="65">
        <f t="shared" si="44"/>
        <v>571.7278141668847</v>
      </c>
      <c r="G331" s="61">
        <f t="shared" si="45"/>
        <v>27020.78299027888</v>
      </c>
    </row>
    <row r="332" spans="1:7" s="23" customFormat="1" ht="12.75">
      <c r="A332" s="57">
        <f aca="true" t="shared" si="49" ref="A332:A374">IF(AND(A331+1&lt;=n*q,A331&lt;&gt;0),A331+1,0)</f>
        <v>318</v>
      </c>
      <c r="B332" s="68">
        <f t="shared" si="46"/>
        <v>49644</v>
      </c>
      <c r="C332" s="61">
        <f aca="true" t="shared" si="50" ref="C332:C374">IF(A332&lt;&gt;0,G331,0)</f>
        <v>27020.78299027888</v>
      </c>
      <c r="D332" s="61">
        <f t="shared" si="47"/>
        <v>688.7660474957422</v>
      </c>
      <c r="E332" s="65">
        <f t="shared" si="48"/>
        <v>114.61315451709959</v>
      </c>
      <c r="F332" s="65">
        <f aca="true" t="shared" si="51" ref="F332:F374">IF(A332&lt;&gt;0,D332-E332,0)</f>
        <v>574.1528929786426</v>
      </c>
      <c r="G332" s="61">
        <f aca="true" t="shared" si="52" ref="G332:G374">C332-F332</f>
        <v>26446.630097300236</v>
      </c>
    </row>
    <row r="333" spans="1:7" s="23" customFormat="1" ht="12.75">
      <c r="A333" s="57">
        <f t="shared" si="49"/>
        <v>319</v>
      </c>
      <c r="B333" s="68">
        <f t="shared" si="46"/>
        <v>49675</v>
      </c>
      <c r="C333" s="61">
        <f t="shared" si="50"/>
        <v>26446.630097300236</v>
      </c>
      <c r="D333" s="61">
        <f t="shared" si="47"/>
        <v>688.7660474957422</v>
      </c>
      <c r="E333" s="65">
        <f t="shared" si="48"/>
        <v>112.17778932938184</v>
      </c>
      <c r="F333" s="65">
        <f t="shared" si="51"/>
        <v>576.5882581663603</v>
      </c>
      <c r="G333" s="61">
        <f t="shared" si="52"/>
        <v>25870.041839133875</v>
      </c>
    </row>
    <row r="334" spans="1:7" s="23" customFormat="1" ht="12.75">
      <c r="A334" s="57">
        <f t="shared" si="49"/>
        <v>320</v>
      </c>
      <c r="B334" s="68">
        <f t="shared" si="46"/>
        <v>49706</v>
      </c>
      <c r="C334" s="61">
        <f t="shared" si="50"/>
        <v>25870.041839133875</v>
      </c>
      <c r="D334" s="61">
        <f t="shared" si="47"/>
        <v>688.7660474957422</v>
      </c>
      <c r="E334" s="65">
        <f t="shared" si="48"/>
        <v>109.73209413432619</v>
      </c>
      <c r="F334" s="65">
        <f t="shared" si="51"/>
        <v>579.033953361416</v>
      </c>
      <c r="G334" s="61">
        <f t="shared" si="52"/>
        <v>25291.00788577246</v>
      </c>
    </row>
    <row r="335" spans="1:7" s="23" customFormat="1" ht="12.75">
      <c r="A335" s="57">
        <f t="shared" si="49"/>
        <v>321</v>
      </c>
      <c r="B335" s="68">
        <f t="shared" si="46"/>
        <v>49735</v>
      </c>
      <c r="C335" s="61">
        <f t="shared" si="50"/>
        <v>25291.00788577246</v>
      </c>
      <c r="D335" s="61">
        <f t="shared" si="47"/>
        <v>688.7660474957422</v>
      </c>
      <c r="E335" s="65">
        <f t="shared" si="48"/>
        <v>107.27602511548484</v>
      </c>
      <c r="F335" s="65">
        <f t="shared" si="51"/>
        <v>581.4900223802574</v>
      </c>
      <c r="G335" s="61">
        <f t="shared" si="52"/>
        <v>24709.5178633922</v>
      </c>
    </row>
    <row r="336" spans="1:7" s="23" customFormat="1" ht="12.75">
      <c r="A336" s="57">
        <f t="shared" si="49"/>
        <v>322</v>
      </c>
      <c r="B336" s="68">
        <f t="shared" si="46"/>
        <v>49766</v>
      </c>
      <c r="C336" s="61">
        <f t="shared" si="50"/>
        <v>24709.5178633922</v>
      </c>
      <c r="D336" s="61">
        <f t="shared" si="47"/>
        <v>688.7660474957422</v>
      </c>
      <c r="E336" s="65">
        <f t="shared" si="48"/>
        <v>104.80953827055525</v>
      </c>
      <c r="F336" s="65">
        <f t="shared" si="51"/>
        <v>583.956509225187</v>
      </c>
      <c r="G336" s="61">
        <f t="shared" si="52"/>
        <v>24125.561354167014</v>
      </c>
    </row>
    <row r="337" spans="1:7" s="23" customFormat="1" ht="12.75">
      <c r="A337" s="57">
        <f t="shared" si="49"/>
        <v>323</v>
      </c>
      <c r="B337" s="68">
        <f t="shared" si="46"/>
        <v>49796</v>
      </c>
      <c r="C337" s="61">
        <f t="shared" si="50"/>
        <v>24125.561354167014</v>
      </c>
      <c r="D337" s="61">
        <f t="shared" si="47"/>
        <v>688.7660474957422</v>
      </c>
      <c r="E337" s="65">
        <f t="shared" si="48"/>
        <v>102.33258941059175</v>
      </c>
      <c r="F337" s="65">
        <f t="shared" si="51"/>
        <v>586.4334580851505</v>
      </c>
      <c r="G337" s="61">
        <f t="shared" si="52"/>
        <v>23539.127896081864</v>
      </c>
    </row>
    <row r="338" spans="1:7" s="23" customFormat="1" ht="12.75">
      <c r="A338" s="57">
        <f t="shared" si="49"/>
        <v>324</v>
      </c>
      <c r="B338" s="68">
        <f t="shared" si="46"/>
        <v>49827</v>
      </c>
      <c r="C338" s="61">
        <f t="shared" si="50"/>
        <v>23539.127896081864</v>
      </c>
      <c r="D338" s="61">
        <f t="shared" si="47"/>
        <v>688.7660474957422</v>
      </c>
      <c r="E338" s="65">
        <f t="shared" si="48"/>
        <v>99.8451341592139</v>
      </c>
      <c r="F338" s="65">
        <f t="shared" si="51"/>
        <v>588.9209133365283</v>
      </c>
      <c r="G338" s="61">
        <f t="shared" si="52"/>
        <v>22950.206982745334</v>
      </c>
    </row>
    <row r="339" spans="1:7" s="23" customFormat="1" ht="12.75">
      <c r="A339" s="57">
        <f t="shared" si="49"/>
        <v>325</v>
      </c>
      <c r="B339" s="68">
        <f t="shared" si="46"/>
        <v>49857</v>
      </c>
      <c r="C339" s="61">
        <f t="shared" si="50"/>
        <v>22950.206982745334</v>
      </c>
      <c r="D339" s="61">
        <f t="shared" si="47"/>
        <v>688.7660474957422</v>
      </c>
      <c r="E339" s="65">
        <f t="shared" si="48"/>
        <v>97.34712795181146</v>
      </c>
      <c r="F339" s="65">
        <f t="shared" si="51"/>
        <v>591.4189195439308</v>
      </c>
      <c r="G339" s="61">
        <f t="shared" si="52"/>
        <v>22358.788063201402</v>
      </c>
    </row>
    <row r="340" spans="1:7" s="23" customFormat="1" ht="12.75">
      <c r="A340" s="57">
        <f t="shared" si="49"/>
        <v>326</v>
      </c>
      <c r="B340" s="68">
        <f t="shared" si="46"/>
        <v>49888</v>
      </c>
      <c r="C340" s="61">
        <f t="shared" si="50"/>
        <v>22358.788063201402</v>
      </c>
      <c r="D340" s="61">
        <f t="shared" si="47"/>
        <v>688.7660474957422</v>
      </c>
      <c r="E340" s="65">
        <f t="shared" si="48"/>
        <v>94.83852603474594</v>
      </c>
      <c r="F340" s="65">
        <f t="shared" si="51"/>
        <v>593.9275214609963</v>
      </c>
      <c r="G340" s="61">
        <f t="shared" si="52"/>
        <v>21764.860541740407</v>
      </c>
    </row>
    <row r="341" spans="1:7" s="23" customFormat="1" ht="12.75">
      <c r="A341" s="57">
        <f t="shared" si="49"/>
        <v>327</v>
      </c>
      <c r="B341" s="68">
        <f t="shared" si="46"/>
        <v>49919</v>
      </c>
      <c r="C341" s="61">
        <f t="shared" si="50"/>
        <v>21764.860541740407</v>
      </c>
      <c r="D341" s="61">
        <f t="shared" si="47"/>
        <v>688.7660474957422</v>
      </c>
      <c r="E341" s="65">
        <f t="shared" si="48"/>
        <v>92.3192834645489</v>
      </c>
      <c r="F341" s="65">
        <f t="shared" si="51"/>
        <v>596.4467640311933</v>
      </c>
      <c r="G341" s="61">
        <f t="shared" si="52"/>
        <v>21168.413777709215</v>
      </c>
    </row>
    <row r="342" spans="1:7" s="23" customFormat="1" ht="12.75">
      <c r="A342" s="57">
        <f t="shared" si="49"/>
        <v>328</v>
      </c>
      <c r="B342" s="68">
        <f t="shared" si="46"/>
        <v>49949</v>
      </c>
      <c r="C342" s="61">
        <f t="shared" si="50"/>
        <v>21168.413777709215</v>
      </c>
      <c r="D342" s="61">
        <f t="shared" si="47"/>
        <v>688.7660474957422</v>
      </c>
      <c r="E342" s="65">
        <f t="shared" si="48"/>
        <v>89.78935510711659</v>
      </c>
      <c r="F342" s="65">
        <f t="shared" si="51"/>
        <v>598.9766923886257</v>
      </c>
      <c r="G342" s="61">
        <f t="shared" si="52"/>
        <v>20569.437085320587</v>
      </c>
    </row>
    <row r="343" spans="1:7" s="23" customFormat="1" ht="12.75">
      <c r="A343" s="57">
        <f t="shared" si="49"/>
        <v>329</v>
      </c>
      <c r="B343" s="68">
        <f t="shared" si="46"/>
        <v>49980</v>
      </c>
      <c r="C343" s="61">
        <f t="shared" si="50"/>
        <v>20569.437085320587</v>
      </c>
      <c r="D343" s="61">
        <f t="shared" si="47"/>
        <v>688.7660474957422</v>
      </c>
      <c r="E343" s="65">
        <f t="shared" si="48"/>
        <v>87.2486956369015</v>
      </c>
      <c r="F343" s="65">
        <f t="shared" si="51"/>
        <v>601.5173518588407</v>
      </c>
      <c r="G343" s="61">
        <f t="shared" si="52"/>
        <v>19967.919733461746</v>
      </c>
    </row>
    <row r="344" spans="1:7" s="23" customFormat="1" ht="12.75">
      <c r="A344" s="57">
        <f t="shared" si="49"/>
        <v>330</v>
      </c>
      <c r="B344" s="68">
        <f t="shared" si="46"/>
        <v>50010</v>
      </c>
      <c r="C344" s="61">
        <f t="shared" si="50"/>
        <v>19967.919733461746</v>
      </c>
      <c r="D344" s="61">
        <f t="shared" si="47"/>
        <v>688.7660474957422</v>
      </c>
      <c r="E344" s="65">
        <f t="shared" si="48"/>
        <v>84.69725953610025</v>
      </c>
      <c r="F344" s="65">
        <f t="shared" si="51"/>
        <v>604.068787959642</v>
      </c>
      <c r="G344" s="61">
        <f t="shared" si="52"/>
        <v>19363.850945502105</v>
      </c>
    </row>
    <row r="345" spans="1:7" s="23" customFormat="1" ht="12.75">
      <c r="A345" s="57">
        <f t="shared" si="49"/>
        <v>331</v>
      </c>
      <c r="B345" s="68">
        <f t="shared" si="46"/>
        <v>50041</v>
      </c>
      <c r="C345" s="61">
        <f t="shared" si="50"/>
        <v>19363.850945502105</v>
      </c>
      <c r="D345" s="61">
        <f t="shared" si="47"/>
        <v>688.7660474957422</v>
      </c>
      <c r="E345" s="65">
        <f t="shared" si="48"/>
        <v>82.1350010938381</v>
      </c>
      <c r="F345" s="65">
        <f t="shared" si="51"/>
        <v>606.6310464019041</v>
      </c>
      <c r="G345" s="61">
        <f t="shared" si="52"/>
        <v>18757.2198991002</v>
      </c>
    </row>
    <row r="346" spans="1:7" s="23" customFormat="1" ht="12.75">
      <c r="A346" s="57">
        <f t="shared" si="49"/>
        <v>332</v>
      </c>
      <c r="B346" s="68">
        <f t="shared" si="46"/>
        <v>50072</v>
      </c>
      <c r="C346" s="61">
        <f t="shared" si="50"/>
        <v>18757.2198991002</v>
      </c>
      <c r="D346" s="61">
        <f t="shared" si="47"/>
        <v>688.7660474957422</v>
      </c>
      <c r="E346" s="65">
        <f t="shared" si="48"/>
        <v>79.56187440535003</v>
      </c>
      <c r="F346" s="65">
        <f t="shared" si="51"/>
        <v>609.2041730903921</v>
      </c>
      <c r="G346" s="61">
        <f t="shared" si="52"/>
        <v>18148.01572600981</v>
      </c>
    </row>
    <row r="347" spans="1:7" s="23" customFormat="1" ht="12.75">
      <c r="A347" s="57">
        <f t="shared" si="49"/>
        <v>333</v>
      </c>
      <c r="B347" s="68">
        <f t="shared" si="46"/>
        <v>50100</v>
      </c>
      <c r="C347" s="61">
        <f t="shared" si="50"/>
        <v>18148.01572600981</v>
      </c>
      <c r="D347" s="61">
        <f t="shared" si="47"/>
        <v>688.7660474957422</v>
      </c>
      <c r="E347" s="65">
        <f t="shared" si="48"/>
        <v>76.97783337115827</v>
      </c>
      <c r="F347" s="65">
        <f t="shared" si="51"/>
        <v>611.788214124584</v>
      </c>
      <c r="G347" s="61">
        <f t="shared" si="52"/>
        <v>17536.227511885227</v>
      </c>
    </row>
    <row r="348" spans="1:7" s="23" customFormat="1" ht="12.75">
      <c r="A348" s="57">
        <f t="shared" si="49"/>
        <v>334</v>
      </c>
      <c r="B348" s="68">
        <f t="shared" si="46"/>
        <v>50131</v>
      </c>
      <c r="C348" s="61">
        <f t="shared" si="50"/>
        <v>17536.227511885227</v>
      </c>
      <c r="D348" s="61">
        <f t="shared" si="47"/>
        <v>688.7660474957422</v>
      </c>
      <c r="E348" s="65">
        <f t="shared" si="48"/>
        <v>74.3828316962465</v>
      </c>
      <c r="F348" s="65">
        <f t="shared" si="51"/>
        <v>614.3832157994957</v>
      </c>
      <c r="G348" s="61">
        <f t="shared" si="52"/>
        <v>16921.844296085732</v>
      </c>
    </row>
    <row r="349" spans="1:7" s="23" customFormat="1" ht="12.75">
      <c r="A349" s="57">
        <f t="shared" si="49"/>
        <v>335</v>
      </c>
      <c r="B349" s="68">
        <f t="shared" si="46"/>
        <v>50161</v>
      </c>
      <c r="C349" s="61">
        <f t="shared" si="50"/>
        <v>16921.844296085732</v>
      </c>
      <c r="D349" s="61">
        <f t="shared" si="47"/>
        <v>688.7660474957422</v>
      </c>
      <c r="E349" s="65">
        <f t="shared" si="48"/>
        <v>71.77682288923032</v>
      </c>
      <c r="F349" s="65">
        <f t="shared" si="51"/>
        <v>616.9892246065119</v>
      </c>
      <c r="G349" s="61">
        <f t="shared" si="52"/>
        <v>16304.85507147922</v>
      </c>
    </row>
    <row r="350" spans="1:7" s="23" customFormat="1" ht="12.75">
      <c r="A350" s="57">
        <f t="shared" si="49"/>
        <v>336</v>
      </c>
      <c r="B350" s="68">
        <f t="shared" si="46"/>
        <v>50192</v>
      </c>
      <c r="C350" s="61">
        <f t="shared" si="50"/>
        <v>16304.85507147922</v>
      </c>
      <c r="D350" s="61">
        <f t="shared" si="47"/>
        <v>688.7660474957422</v>
      </c>
      <c r="E350" s="65">
        <f t="shared" si="48"/>
        <v>69.15976026152435</v>
      </c>
      <c r="F350" s="65">
        <f t="shared" si="51"/>
        <v>619.6062872342179</v>
      </c>
      <c r="G350" s="61">
        <f t="shared" si="52"/>
        <v>15685.248784245003</v>
      </c>
    </row>
    <row r="351" spans="1:7" s="23" customFormat="1" ht="12.75">
      <c r="A351" s="57">
        <f t="shared" si="49"/>
        <v>337</v>
      </c>
      <c r="B351" s="68">
        <f t="shared" si="46"/>
        <v>50222</v>
      </c>
      <c r="C351" s="61">
        <f t="shared" si="50"/>
        <v>15685.248784245003</v>
      </c>
      <c r="D351" s="61">
        <f t="shared" si="47"/>
        <v>688.7660474957422</v>
      </c>
      <c r="E351" s="65">
        <f t="shared" si="48"/>
        <v>66.53159692650588</v>
      </c>
      <c r="F351" s="65">
        <f t="shared" si="51"/>
        <v>622.2344505692363</v>
      </c>
      <c r="G351" s="61">
        <f t="shared" si="52"/>
        <v>15063.014333675766</v>
      </c>
    </row>
    <row r="352" spans="1:7" s="23" customFormat="1" ht="12.75">
      <c r="A352" s="57">
        <f t="shared" si="49"/>
        <v>338</v>
      </c>
      <c r="B352" s="68">
        <f t="shared" si="46"/>
        <v>50253</v>
      </c>
      <c r="C352" s="61">
        <f t="shared" si="50"/>
        <v>15063.014333675766</v>
      </c>
      <c r="D352" s="61">
        <f t="shared" si="47"/>
        <v>688.7660474957422</v>
      </c>
      <c r="E352" s="65">
        <f t="shared" si="48"/>
        <v>63.89228579867471</v>
      </c>
      <c r="F352" s="65">
        <f t="shared" si="51"/>
        <v>624.8737616970675</v>
      </c>
      <c r="G352" s="61">
        <f t="shared" si="52"/>
        <v>14438.1405719787</v>
      </c>
    </row>
    <row r="353" spans="1:7" s="23" customFormat="1" ht="12.75">
      <c r="A353" s="57">
        <f t="shared" si="49"/>
        <v>339</v>
      </c>
      <c r="B353" s="68">
        <f t="shared" si="46"/>
        <v>50284</v>
      </c>
      <c r="C353" s="61">
        <f t="shared" si="50"/>
        <v>14438.1405719787</v>
      </c>
      <c r="D353" s="61">
        <f t="shared" si="47"/>
        <v>688.7660474957422</v>
      </c>
      <c r="E353" s="65">
        <f t="shared" si="48"/>
        <v>61.24177959280965</v>
      </c>
      <c r="F353" s="65">
        <f t="shared" si="51"/>
        <v>627.5242679029326</v>
      </c>
      <c r="G353" s="61">
        <f t="shared" si="52"/>
        <v>13810.616304075767</v>
      </c>
    </row>
    <row r="354" spans="1:7" s="23" customFormat="1" ht="12.75">
      <c r="A354" s="57">
        <f t="shared" si="49"/>
        <v>340</v>
      </c>
      <c r="B354" s="68">
        <f t="shared" si="46"/>
        <v>50314</v>
      </c>
      <c r="C354" s="61">
        <f t="shared" si="50"/>
        <v>13810.616304075767</v>
      </c>
      <c r="D354" s="61">
        <f t="shared" si="47"/>
        <v>688.7660474957422</v>
      </c>
      <c r="E354" s="65">
        <f t="shared" si="48"/>
        <v>58.58003082312138</v>
      </c>
      <c r="F354" s="65">
        <f t="shared" si="51"/>
        <v>630.1860166726208</v>
      </c>
      <c r="G354" s="61">
        <f t="shared" si="52"/>
        <v>13180.430287403147</v>
      </c>
    </row>
    <row r="355" spans="1:7" s="23" customFormat="1" ht="12.75">
      <c r="A355" s="57">
        <f t="shared" si="49"/>
        <v>341</v>
      </c>
      <c r="B355" s="68">
        <f t="shared" si="46"/>
        <v>50345</v>
      </c>
      <c r="C355" s="61">
        <f t="shared" si="50"/>
        <v>13180.430287403147</v>
      </c>
      <c r="D355" s="61">
        <f t="shared" si="47"/>
        <v>688.7660474957422</v>
      </c>
      <c r="E355" s="65">
        <f t="shared" si="48"/>
        <v>55.906991802401684</v>
      </c>
      <c r="F355" s="65">
        <f t="shared" si="51"/>
        <v>632.8590556933406</v>
      </c>
      <c r="G355" s="61">
        <f t="shared" si="52"/>
        <v>12547.571231709806</v>
      </c>
    </row>
    <row r="356" spans="1:7" s="23" customFormat="1" ht="12.75">
      <c r="A356" s="57">
        <f t="shared" si="49"/>
        <v>342</v>
      </c>
      <c r="B356" s="68">
        <f t="shared" si="46"/>
        <v>50375</v>
      </c>
      <c r="C356" s="61">
        <f t="shared" si="50"/>
        <v>12547.571231709806</v>
      </c>
      <c r="D356" s="61">
        <f t="shared" si="47"/>
        <v>688.7660474957422</v>
      </c>
      <c r="E356" s="65">
        <f t="shared" si="48"/>
        <v>53.222614641169095</v>
      </c>
      <c r="F356" s="65">
        <f t="shared" si="51"/>
        <v>635.5434328545731</v>
      </c>
      <c r="G356" s="61">
        <f t="shared" si="52"/>
        <v>11912.027798855233</v>
      </c>
    </row>
    <row r="357" spans="1:7" s="23" customFormat="1" ht="12.75">
      <c r="A357" s="57">
        <f t="shared" si="49"/>
        <v>343</v>
      </c>
      <c r="B357" s="68">
        <f t="shared" si="46"/>
        <v>50406</v>
      </c>
      <c r="C357" s="61">
        <f t="shared" si="50"/>
        <v>11912.027798855233</v>
      </c>
      <c r="D357" s="61">
        <f t="shared" si="47"/>
        <v>688.7660474957422</v>
      </c>
      <c r="E357" s="65">
        <f t="shared" si="48"/>
        <v>50.52685124681094</v>
      </c>
      <c r="F357" s="65">
        <f t="shared" si="51"/>
        <v>638.2391962489313</v>
      </c>
      <c r="G357" s="61">
        <f t="shared" si="52"/>
        <v>11273.788602606302</v>
      </c>
    </row>
    <row r="358" spans="1:7" s="23" customFormat="1" ht="12.75">
      <c r="A358" s="57">
        <f t="shared" si="49"/>
        <v>344</v>
      </c>
      <c r="B358" s="68">
        <f t="shared" si="46"/>
        <v>50437</v>
      </c>
      <c r="C358" s="61">
        <f t="shared" si="50"/>
        <v>11273.788602606302</v>
      </c>
      <c r="D358" s="61">
        <f t="shared" si="47"/>
        <v>688.7660474957422</v>
      </c>
      <c r="E358" s="65">
        <f t="shared" si="48"/>
        <v>47.819653322721734</v>
      </c>
      <c r="F358" s="65">
        <f t="shared" si="51"/>
        <v>640.9463941730205</v>
      </c>
      <c r="G358" s="61">
        <f t="shared" si="52"/>
        <v>10632.842208433281</v>
      </c>
    </row>
    <row r="359" spans="1:7" s="23" customFormat="1" ht="12.75">
      <c r="A359" s="57">
        <f t="shared" si="49"/>
        <v>345</v>
      </c>
      <c r="B359" s="68">
        <f t="shared" si="46"/>
        <v>50465</v>
      </c>
      <c r="C359" s="61">
        <f t="shared" si="50"/>
        <v>10632.842208433281</v>
      </c>
      <c r="D359" s="61">
        <f t="shared" si="47"/>
        <v>688.7660474957422</v>
      </c>
      <c r="E359" s="65">
        <f t="shared" si="48"/>
        <v>45.100972367437834</v>
      </c>
      <c r="F359" s="65">
        <f t="shared" si="51"/>
        <v>643.6650751283044</v>
      </c>
      <c r="G359" s="61">
        <f t="shared" si="52"/>
        <v>9989.177133304976</v>
      </c>
    </row>
    <row r="360" spans="1:7" s="23" customFormat="1" ht="12.75">
      <c r="A360" s="57">
        <f t="shared" si="49"/>
        <v>346</v>
      </c>
      <c r="B360" s="68">
        <f t="shared" si="46"/>
        <v>50496</v>
      </c>
      <c r="C360" s="61">
        <f t="shared" si="50"/>
        <v>9989.177133304976</v>
      </c>
      <c r="D360" s="61">
        <f t="shared" si="47"/>
        <v>688.7660474957422</v>
      </c>
      <c r="E360" s="65">
        <f t="shared" si="48"/>
        <v>42.37075967376861</v>
      </c>
      <c r="F360" s="65">
        <f t="shared" si="51"/>
        <v>646.3952878219736</v>
      </c>
      <c r="G360" s="61">
        <f t="shared" si="52"/>
        <v>9342.781845483003</v>
      </c>
    </row>
    <row r="361" spans="1:7" s="23" customFormat="1" ht="12.75">
      <c r="A361" s="57">
        <f t="shared" si="49"/>
        <v>347</v>
      </c>
      <c r="B361" s="68">
        <f t="shared" si="46"/>
        <v>50526</v>
      </c>
      <c r="C361" s="61">
        <f t="shared" si="50"/>
        <v>9342.781845483003</v>
      </c>
      <c r="D361" s="61">
        <f t="shared" si="47"/>
        <v>688.7660474957422</v>
      </c>
      <c r="E361" s="65">
        <f t="shared" si="48"/>
        <v>39.62896632792374</v>
      </c>
      <c r="F361" s="65">
        <f t="shared" si="51"/>
        <v>649.1370811678185</v>
      </c>
      <c r="G361" s="61">
        <f t="shared" si="52"/>
        <v>8693.644764315184</v>
      </c>
    </row>
    <row r="362" spans="1:7" s="23" customFormat="1" ht="12.75">
      <c r="A362" s="57">
        <f t="shared" si="49"/>
        <v>348</v>
      </c>
      <c r="B362" s="68">
        <f t="shared" si="46"/>
        <v>50557</v>
      </c>
      <c r="C362" s="61">
        <f t="shared" si="50"/>
        <v>8693.644764315184</v>
      </c>
      <c r="D362" s="61">
        <f t="shared" si="47"/>
        <v>688.7660474957422</v>
      </c>
      <c r="E362" s="65">
        <f t="shared" si="48"/>
        <v>36.875543208636905</v>
      </c>
      <c r="F362" s="65">
        <f t="shared" si="51"/>
        <v>651.8905042871053</v>
      </c>
      <c r="G362" s="61">
        <f t="shared" si="52"/>
        <v>8041.7542600280785</v>
      </c>
    </row>
    <row r="363" spans="1:7" s="23" customFormat="1" ht="12.75">
      <c r="A363" s="57">
        <f t="shared" si="49"/>
        <v>349</v>
      </c>
      <c r="B363" s="68">
        <f t="shared" si="46"/>
        <v>50587</v>
      </c>
      <c r="C363" s="61">
        <f t="shared" si="50"/>
        <v>8041.7542600280785</v>
      </c>
      <c r="D363" s="61">
        <f t="shared" si="47"/>
        <v>688.7660474957422</v>
      </c>
      <c r="E363" s="65">
        <f t="shared" si="48"/>
        <v>34.11044098628577</v>
      </c>
      <c r="F363" s="65">
        <f t="shared" si="51"/>
        <v>654.6556065094564</v>
      </c>
      <c r="G363" s="61">
        <f t="shared" si="52"/>
        <v>7387.098653518622</v>
      </c>
    </row>
    <row r="364" spans="1:7" s="23" customFormat="1" ht="12.75">
      <c r="A364" s="57">
        <f t="shared" si="49"/>
        <v>350</v>
      </c>
      <c r="B364" s="68">
        <f t="shared" si="46"/>
        <v>50618</v>
      </c>
      <c r="C364" s="61">
        <f t="shared" si="50"/>
        <v>7387.098653518622</v>
      </c>
      <c r="D364" s="61">
        <f t="shared" si="47"/>
        <v>688.7660474957422</v>
      </c>
      <c r="E364" s="65">
        <f t="shared" si="48"/>
        <v>31.333610122008157</v>
      </c>
      <c r="F364" s="65">
        <f t="shared" si="51"/>
        <v>657.432437373734</v>
      </c>
      <c r="G364" s="61">
        <f t="shared" si="52"/>
        <v>6729.666216144888</v>
      </c>
    </row>
    <row r="365" spans="1:7" s="23" customFormat="1" ht="12.75">
      <c r="A365" s="57">
        <f t="shared" si="49"/>
        <v>351</v>
      </c>
      <c r="B365" s="68">
        <f t="shared" si="46"/>
        <v>50649</v>
      </c>
      <c r="C365" s="61">
        <f t="shared" si="50"/>
        <v>6729.666216144888</v>
      </c>
      <c r="D365" s="61">
        <f t="shared" si="47"/>
        <v>688.7660474957422</v>
      </c>
      <c r="E365" s="65">
        <f t="shared" si="48"/>
        <v>28.545000866814565</v>
      </c>
      <c r="F365" s="65">
        <f t="shared" si="51"/>
        <v>660.2210466289276</v>
      </c>
      <c r="G365" s="61">
        <f t="shared" si="52"/>
        <v>6069.44516951596</v>
      </c>
    </row>
    <row r="366" spans="1:7" s="23" customFormat="1" ht="12.75">
      <c r="A366" s="57">
        <f t="shared" si="49"/>
        <v>352</v>
      </c>
      <c r="B366" s="68">
        <f t="shared" si="46"/>
        <v>50679</v>
      </c>
      <c r="C366" s="61">
        <f t="shared" si="50"/>
        <v>6069.44516951596</v>
      </c>
      <c r="D366" s="61">
        <f t="shared" si="47"/>
        <v>688.7660474957422</v>
      </c>
      <c r="E366" s="65">
        <f t="shared" si="48"/>
        <v>25.744563260696864</v>
      </c>
      <c r="F366" s="65">
        <f t="shared" si="51"/>
        <v>663.0214842350454</v>
      </c>
      <c r="G366" s="61">
        <f t="shared" si="52"/>
        <v>5406.4236852809145</v>
      </c>
    </row>
    <row r="367" spans="1:7" s="23" customFormat="1" ht="12.75">
      <c r="A367" s="57">
        <f t="shared" si="49"/>
        <v>353</v>
      </c>
      <c r="B367" s="68">
        <f t="shared" si="46"/>
        <v>50710</v>
      </c>
      <c r="C367" s="61">
        <f t="shared" si="50"/>
        <v>5406.4236852809145</v>
      </c>
      <c r="D367" s="61">
        <f t="shared" si="47"/>
        <v>688.7660474957422</v>
      </c>
      <c r="E367" s="65">
        <f t="shared" si="48"/>
        <v>22.93224713173321</v>
      </c>
      <c r="F367" s="65">
        <f t="shared" si="51"/>
        <v>665.833800364009</v>
      </c>
      <c r="G367" s="61">
        <f t="shared" si="52"/>
        <v>4740.589884916905</v>
      </c>
    </row>
    <row r="368" spans="1:7" s="23" customFormat="1" ht="12.75">
      <c r="A368" s="57">
        <f t="shared" si="49"/>
        <v>354</v>
      </c>
      <c r="B368" s="68">
        <f t="shared" si="46"/>
        <v>50740</v>
      </c>
      <c r="C368" s="61">
        <f t="shared" si="50"/>
        <v>4740.589884916905</v>
      </c>
      <c r="D368" s="61">
        <f t="shared" si="47"/>
        <v>688.7660474957422</v>
      </c>
      <c r="E368" s="65">
        <f t="shared" si="48"/>
        <v>20.108002095189207</v>
      </c>
      <c r="F368" s="65">
        <f t="shared" si="51"/>
        <v>668.658045400553</v>
      </c>
      <c r="G368" s="61">
        <f t="shared" si="52"/>
        <v>4071.9318395163523</v>
      </c>
    </row>
    <row r="369" spans="1:7" s="23" customFormat="1" ht="12.75">
      <c r="A369" s="57">
        <f t="shared" si="49"/>
        <v>355</v>
      </c>
      <c r="B369" s="68">
        <f t="shared" si="46"/>
        <v>50771</v>
      </c>
      <c r="C369" s="61">
        <f t="shared" si="50"/>
        <v>4071.9318395163523</v>
      </c>
      <c r="D369" s="61">
        <f t="shared" si="47"/>
        <v>688.7660474957422</v>
      </c>
      <c r="E369" s="65">
        <f t="shared" si="48"/>
        <v>17.271777552615195</v>
      </c>
      <c r="F369" s="65">
        <f t="shared" si="51"/>
        <v>671.494269943127</v>
      </c>
      <c r="G369" s="61">
        <f t="shared" si="52"/>
        <v>3400.437569573225</v>
      </c>
    </row>
    <row r="370" spans="1:7" s="23" customFormat="1" ht="12.75">
      <c r="A370" s="57">
        <f t="shared" si="49"/>
        <v>356</v>
      </c>
      <c r="B370" s="68">
        <f t="shared" si="46"/>
        <v>50802</v>
      </c>
      <c r="C370" s="61">
        <f t="shared" si="50"/>
        <v>3400.437569573225</v>
      </c>
      <c r="D370" s="61">
        <f t="shared" si="47"/>
        <v>688.7660474957422</v>
      </c>
      <c r="E370" s="65">
        <f t="shared" si="48"/>
        <v>14.423522690939762</v>
      </c>
      <c r="F370" s="65">
        <f t="shared" si="51"/>
        <v>674.3425248048025</v>
      </c>
      <c r="G370" s="61">
        <f t="shared" si="52"/>
        <v>2726.0950447684227</v>
      </c>
    </row>
    <row r="371" spans="1:7" s="23" customFormat="1" ht="12.75">
      <c r="A371" s="57">
        <f t="shared" si="49"/>
        <v>357</v>
      </c>
      <c r="B371" s="68">
        <f t="shared" si="46"/>
        <v>50830</v>
      </c>
      <c r="C371" s="61">
        <f t="shared" si="50"/>
        <v>2726.0950447684227</v>
      </c>
      <c r="D371" s="61">
        <f t="shared" si="47"/>
        <v>688.7660474957422</v>
      </c>
      <c r="E371" s="65">
        <f t="shared" si="48"/>
        <v>11.563186481559393</v>
      </c>
      <c r="F371" s="65">
        <f t="shared" si="51"/>
        <v>677.2028610141829</v>
      </c>
      <c r="G371" s="61">
        <f t="shared" si="52"/>
        <v>2048.89218375424</v>
      </c>
    </row>
    <row r="372" spans="1:7" s="23" customFormat="1" ht="12.75">
      <c r="A372" s="57">
        <f t="shared" si="49"/>
        <v>358</v>
      </c>
      <c r="B372" s="68">
        <f t="shared" si="46"/>
        <v>50861</v>
      </c>
      <c r="C372" s="61">
        <f t="shared" si="50"/>
        <v>2048.89218375424</v>
      </c>
      <c r="D372" s="61">
        <f t="shared" si="47"/>
        <v>688.7660474957422</v>
      </c>
      <c r="E372" s="65">
        <f t="shared" si="48"/>
        <v>8.690717679424234</v>
      </c>
      <c r="F372" s="65">
        <f t="shared" si="51"/>
        <v>680.075329816318</v>
      </c>
      <c r="G372" s="61">
        <f t="shared" si="52"/>
        <v>1368.8168539379217</v>
      </c>
    </row>
    <row r="373" spans="1:7" s="23" customFormat="1" ht="12.75">
      <c r="A373" s="57">
        <f t="shared" si="49"/>
        <v>359</v>
      </c>
      <c r="B373" s="68">
        <f t="shared" si="46"/>
        <v>50891</v>
      </c>
      <c r="C373" s="61">
        <f t="shared" si="50"/>
        <v>1368.8168539379217</v>
      </c>
      <c r="D373" s="61">
        <f t="shared" si="47"/>
        <v>688.7660474957422</v>
      </c>
      <c r="E373" s="65">
        <f t="shared" si="48"/>
        <v>5.8060648221200175</v>
      </c>
      <c r="F373" s="65">
        <f t="shared" si="51"/>
        <v>682.9599826736222</v>
      </c>
      <c r="G373" s="61">
        <f t="shared" si="52"/>
        <v>685.8568712642995</v>
      </c>
    </row>
    <row r="374" spans="1:7" s="23" customFormat="1" ht="12.75">
      <c r="A374" s="57">
        <f t="shared" si="49"/>
        <v>360</v>
      </c>
      <c r="B374" s="68">
        <f t="shared" si="46"/>
        <v>50922</v>
      </c>
      <c r="C374" s="61">
        <f t="shared" si="50"/>
        <v>685.8568712642995</v>
      </c>
      <c r="D374" s="61">
        <f t="shared" si="47"/>
        <v>688.7660474957422</v>
      </c>
      <c r="E374" s="65">
        <f t="shared" si="48"/>
        <v>2.90917622894607</v>
      </c>
      <c r="F374" s="65">
        <f t="shared" si="51"/>
        <v>685.8568712667961</v>
      </c>
      <c r="G374" s="61">
        <f t="shared" si="52"/>
        <v>-2.4966766432044096E-09</v>
      </c>
    </row>
    <row r="375" spans="1:7" ht="12.75">
      <c r="A375" s="24"/>
      <c r="B375" s="25"/>
      <c r="C375" s="20"/>
      <c r="D375" s="20"/>
      <c r="E375" s="26"/>
      <c r="F375" s="26"/>
      <c r="G375" s="64"/>
    </row>
    <row r="376" spans="1:7" ht="12.75">
      <c r="A376" s="24"/>
      <c r="B376" s="25"/>
      <c r="C376" s="20"/>
      <c r="D376" s="20"/>
      <c r="E376" s="26"/>
      <c r="F376" s="26"/>
      <c r="G376" s="64"/>
    </row>
    <row r="377" spans="1:7" ht="12.75">
      <c r="A377" s="24"/>
      <c r="B377" s="25"/>
      <c r="C377" s="20"/>
      <c r="D377" s="20"/>
      <c r="E377" s="26"/>
      <c r="F377" s="26"/>
      <c r="G377" s="64"/>
    </row>
    <row r="378" spans="1:7" ht="12.75">
      <c r="A378" s="24"/>
      <c r="B378" s="25"/>
      <c r="C378" s="20"/>
      <c r="D378" s="20"/>
      <c r="E378" s="26"/>
      <c r="F378" s="26"/>
      <c r="G378" s="64"/>
    </row>
    <row r="379" spans="1:7" ht="12.75">
      <c r="A379" s="24"/>
      <c r="B379" s="25"/>
      <c r="C379" s="20"/>
      <c r="D379" s="20"/>
      <c r="E379" s="26"/>
      <c r="F379" s="26"/>
      <c r="G379" s="64"/>
    </row>
    <row r="380" spans="1:7" ht="12.75">
      <c r="A380" s="24"/>
      <c r="B380" s="25"/>
      <c r="C380" s="20"/>
      <c r="D380" s="20"/>
      <c r="E380" s="26"/>
      <c r="F380" s="26"/>
      <c r="G380" s="64"/>
    </row>
    <row r="381" spans="1:7" ht="12.75">
      <c r="A381" s="24"/>
      <c r="B381" s="25"/>
      <c r="C381" s="20"/>
      <c r="D381" s="20"/>
      <c r="E381" s="26"/>
      <c r="F381" s="26"/>
      <c r="G381" s="64"/>
    </row>
    <row r="382" spans="1:7" ht="12.75">
      <c r="A382" s="24"/>
      <c r="B382" s="25"/>
      <c r="C382" s="20"/>
      <c r="D382" s="20"/>
      <c r="E382" s="26"/>
      <c r="F382" s="26"/>
      <c r="G382" s="64"/>
    </row>
    <row r="383" spans="1:7" ht="12.75">
      <c r="A383" s="24"/>
      <c r="B383" s="25"/>
      <c r="C383" s="20"/>
      <c r="D383" s="20"/>
      <c r="E383" s="26"/>
      <c r="F383" s="26"/>
      <c r="G383" s="64"/>
    </row>
    <row r="384" spans="1:7" ht="12.75">
      <c r="A384" s="24"/>
      <c r="B384" s="25"/>
      <c r="C384" s="20"/>
      <c r="D384" s="20"/>
      <c r="E384" s="26"/>
      <c r="F384" s="26"/>
      <c r="G384" s="64"/>
    </row>
    <row r="385" spans="1:7" ht="12.75">
      <c r="A385" s="24"/>
      <c r="B385" s="25"/>
      <c r="C385" s="20"/>
      <c r="D385" s="20"/>
      <c r="E385" s="26"/>
      <c r="F385" s="26"/>
      <c r="G385" s="64"/>
    </row>
    <row r="386" spans="1:7" ht="12.75">
      <c r="A386" s="24"/>
      <c r="B386" s="25"/>
      <c r="C386" s="20"/>
      <c r="D386" s="20"/>
      <c r="E386" s="26"/>
      <c r="F386" s="26"/>
      <c r="G386" s="64"/>
    </row>
    <row r="387" spans="1:7" ht="12.75">
      <c r="A387" s="24"/>
      <c r="B387" s="25"/>
      <c r="C387" s="20"/>
      <c r="D387" s="20"/>
      <c r="E387" s="26"/>
      <c r="F387" s="26"/>
      <c r="G387" s="64"/>
    </row>
    <row r="388" spans="1:7" ht="12.75">
      <c r="A388" s="24"/>
      <c r="B388" s="25"/>
      <c r="C388" s="20"/>
      <c r="D388" s="20"/>
      <c r="E388" s="26"/>
      <c r="F388" s="26"/>
      <c r="G388" s="64"/>
    </row>
    <row r="389" spans="1:7" ht="12.75">
      <c r="A389" s="24"/>
      <c r="B389" s="25"/>
      <c r="C389" s="20"/>
      <c r="D389" s="20"/>
      <c r="E389" s="26"/>
      <c r="F389" s="26"/>
      <c r="G389" s="64"/>
    </row>
    <row r="390" spans="1:7" ht="12.75">
      <c r="A390" s="24"/>
      <c r="B390" s="25"/>
      <c r="C390" s="20"/>
      <c r="D390" s="20"/>
      <c r="E390" s="26"/>
      <c r="F390" s="26"/>
      <c r="G390" s="64"/>
    </row>
    <row r="391" spans="1:7" ht="12.75">
      <c r="A391" s="24"/>
      <c r="B391" s="25"/>
      <c r="C391" s="20"/>
      <c r="D391" s="20"/>
      <c r="E391" s="26"/>
      <c r="F391" s="26"/>
      <c r="G391" s="64"/>
    </row>
    <row r="392" spans="1:7" ht="12.75">
      <c r="A392" s="24"/>
      <c r="B392" s="25"/>
      <c r="C392" s="20"/>
      <c r="D392" s="20"/>
      <c r="E392" s="26"/>
      <c r="F392" s="26"/>
      <c r="G392" s="64"/>
    </row>
    <row r="393" spans="1:7" ht="12.75">
      <c r="A393" s="24"/>
      <c r="B393" s="25"/>
      <c r="C393" s="20"/>
      <c r="D393" s="20"/>
      <c r="E393" s="26"/>
      <c r="F393" s="26"/>
      <c r="G393" s="64"/>
    </row>
    <row r="394" spans="1:7" ht="12.75">
      <c r="A394" s="24"/>
      <c r="B394" s="25"/>
      <c r="C394" s="20"/>
      <c r="D394" s="20"/>
      <c r="E394" s="26"/>
      <c r="F394" s="26"/>
      <c r="G394" s="64"/>
    </row>
    <row r="395" spans="1:7" ht="12.75">
      <c r="A395" s="24"/>
      <c r="B395" s="25"/>
      <c r="C395" s="20"/>
      <c r="D395" s="20"/>
      <c r="E395" s="26"/>
      <c r="F395" s="26"/>
      <c r="G395" s="64"/>
    </row>
    <row r="396" spans="1:7" ht="12.75">
      <c r="A396" s="24"/>
      <c r="B396" s="25"/>
      <c r="C396" s="20"/>
      <c r="D396" s="20"/>
      <c r="E396" s="26"/>
      <c r="F396" s="26"/>
      <c r="G396" s="64"/>
    </row>
    <row r="397" spans="1:7" ht="12.75">
      <c r="A397" s="24"/>
      <c r="B397" s="25"/>
      <c r="C397" s="20"/>
      <c r="D397" s="20"/>
      <c r="E397" s="26"/>
      <c r="F397" s="26"/>
      <c r="G397" s="64"/>
    </row>
    <row r="398" spans="1:7" ht="12.75">
      <c r="A398" s="24"/>
      <c r="B398" s="25"/>
      <c r="C398" s="20"/>
      <c r="D398" s="20"/>
      <c r="E398" s="26"/>
      <c r="F398" s="26"/>
      <c r="G398" s="64"/>
    </row>
    <row r="399" spans="1:7" ht="12.75">
      <c r="A399" s="24"/>
      <c r="B399" s="25"/>
      <c r="C399" s="20"/>
      <c r="D399" s="20"/>
      <c r="E399" s="26"/>
      <c r="F399" s="26"/>
      <c r="G399" s="64"/>
    </row>
  </sheetData>
  <sheetProtection/>
  <mergeCells count="6">
    <mergeCell ref="A1:G1"/>
    <mergeCell ref="E10:F10"/>
    <mergeCell ref="E11:F11"/>
    <mergeCell ref="A13:G13"/>
    <mergeCell ref="A4:C4"/>
    <mergeCell ref="E6:G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16.28125" style="0" bestFit="1" customWidth="1"/>
  </cols>
  <sheetData>
    <row r="2" ht="12.75">
      <c r="A2" s="109" t="s">
        <v>63</v>
      </c>
    </row>
    <row r="3" ht="13.5" thickBot="1"/>
    <row r="4" spans="1:8" ht="13.5" thickBot="1">
      <c r="A4" s="112" t="s">
        <v>60</v>
      </c>
      <c r="B4" s="115" t="s">
        <v>52</v>
      </c>
      <c r="C4" s="116"/>
      <c r="D4" s="116"/>
      <c r="E4" s="116"/>
      <c r="F4" s="95"/>
      <c r="G4" s="95"/>
      <c r="H4" s="96"/>
    </row>
    <row r="5" spans="1:8" ht="13.5" thickBot="1">
      <c r="A5" s="138"/>
      <c r="B5" s="49" t="s">
        <v>48</v>
      </c>
      <c r="C5" s="50" t="s">
        <v>49</v>
      </c>
      <c r="D5" s="118" t="s">
        <v>50</v>
      </c>
      <c r="E5" s="56" t="s">
        <v>51</v>
      </c>
      <c r="F5" s="56" t="s">
        <v>57</v>
      </c>
      <c r="G5" s="56" t="s">
        <v>58</v>
      </c>
      <c r="H5" s="56" t="s">
        <v>53</v>
      </c>
    </row>
    <row r="6" spans="1:8" ht="13.5" thickBot="1">
      <c r="A6" s="111" t="s">
        <v>51</v>
      </c>
      <c r="B6" s="51">
        <v>5.891</v>
      </c>
      <c r="C6" s="52">
        <v>4.983</v>
      </c>
      <c r="D6" s="52">
        <v>4.324</v>
      </c>
      <c r="E6" s="125"/>
      <c r="F6" s="125"/>
      <c r="G6" s="54"/>
      <c r="H6" s="123">
        <f>(B6+C6+D6)/3*0.9175</f>
        <v>4.648054999999999</v>
      </c>
    </row>
    <row r="7" spans="1:8" ht="13.5" thickBot="1">
      <c r="A7" s="111" t="s">
        <v>57</v>
      </c>
      <c r="B7" s="122"/>
      <c r="C7" s="120">
        <v>4.983</v>
      </c>
      <c r="D7" s="120">
        <v>4.324</v>
      </c>
      <c r="E7" s="117">
        <v>3.821</v>
      </c>
      <c r="F7" s="121"/>
      <c r="G7" s="127"/>
      <c r="H7" s="124">
        <f>(C7+D7+E7)/3*0.9175</f>
        <v>4.0149799999999995</v>
      </c>
    </row>
    <row r="8" spans="1:8" ht="13.5" thickBot="1">
      <c r="A8" s="111" t="s">
        <v>58</v>
      </c>
      <c r="B8" s="119"/>
      <c r="C8" s="128"/>
      <c r="D8" s="120">
        <v>4.324</v>
      </c>
      <c r="E8" s="120">
        <v>3.821</v>
      </c>
      <c r="F8" s="120">
        <v>0</v>
      </c>
      <c r="G8" s="129"/>
      <c r="H8" s="124">
        <f>(D8+E8+F8)/3*0.9175</f>
        <v>2.4910124999999996</v>
      </c>
    </row>
    <row r="9" spans="1:8" ht="13.5" thickBot="1">
      <c r="A9" s="111" t="s">
        <v>59</v>
      </c>
      <c r="B9" s="126"/>
      <c r="C9" s="114"/>
      <c r="D9" s="114"/>
      <c r="E9" s="53">
        <v>3.821</v>
      </c>
      <c r="F9" s="53">
        <v>0</v>
      </c>
      <c r="G9" s="55">
        <v>0</v>
      </c>
      <c r="H9" s="124">
        <f>(D9+E9+G9)/3*0.9175</f>
        <v>1.1685891666666668</v>
      </c>
    </row>
    <row r="13" ht="13.5" thickBot="1"/>
    <row r="14" spans="1:5" ht="13.5" thickBot="1">
      <c r="A14" s="112" t="s">
        <v>60</v>
      </c>
      <c r="B14" s="115" t="s">
        <v>61</v>
      </c>
      <c r="C14" s="116"/>
      <c r="D14" s="116"/>
      <c r="E14" s="130"/>
    </row>
    <row r="15" spans="1:5" ht="13.5" thickBot="1">
      <c r="A15" s="133"/>
      <c r="B15" s="49" t="s">
        <v>57</v>
      </c>
      <c r="C15" s="50" t="s">
        <v>58</v>
      </c>
      <c r="D15" s="118" t="s">
        <v>59</v>
      </c>
      <c r="E15" s="56" t="s">
        <v>53</v>
      </c>
    </row>
    <row r="16" spans="1:5" ht="13.5" thickBot="1">
      <c r="A16" s="111" t="s">
        <v>58</v>
      </c>
      <c r="B16" s="134">
        <v>1.771</v>
      </c>
      <c r="C16" s="131"/>
      <c r="D16" s="132"/>
      <c r="E16" s="113">
        <f>B16+0.65</f>
        <v>2.421</v>
      </c>
    </row>
    <row r="17" spans="1:5" ht="13.5" thickBot="1">
      <c r="A17" s="111" t="s">
        <v>59</v>
      </c>
      <c r="B17" s="135"/>
      <c r="C17" s="117">
        <v>0</v>
      </c>
      <c r="D17" s="136"/>
      <c r="E17" s="113">
        <f>C17+0.65</f>
        <v>0.65</v>
      </c>
    </row>
    <row r="18" spans="1:5" ht="13.5" thickBot="1">
      <c r="A18" s="110" t="s">
        <v>62</v>
      </c>
      <c r="B18" s="126"/>
      <c r="C18" s="137"/>
      <c r="D18" s="53">
        <v>0</v>
      </c>
      <c r="E18" s="113">
        <f>D18+0.65</f>
        <v>0.65</v>
      </c>
    </row>
  </sheetData>
  <sheetProtection/>
  <mergeCells count="2">
    <mergeCell ref="B14:E14"/>
    <mergeCell ref="B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</dc:creator>
  <cp:keywords/>
  <dc:description/>
  <cp:lastModifiedBy>JOSE JOAQUIN</cp:lastModifiedBy>
  <cp:lastPrinted>2007-09-26T08:42:10Z</cp:lastPrinted>
  <dcterms:created xsi:type="dcterms:W3CDTF">2007-09-17T11:57:40Z</dcterms:created>
  <dcterms:modified xsi:type="dcterms:W3CDTF">2009-05-12T09:32:43Z</dcterms:modified>
  <cp:category/>
  <cp:version/>
  <cp:contentType/>
  <cp:contentStatus/>
</cp:coreProperties>
</file>